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rlnet-my.sharepoint.com/personal/pholter_aashtoresource_org/Documents/Documents/AAP/Equipment Procedures and Forms/For Website/"/>
    </mc:Choice>
  </mc:AlternateContent>
  <xr:revisionPtr revIDLastSave="50" documentId="8_{CE8EFB56-8161-412C-9613-327D33C2207A}" xr6:coauthVersionLast="47" xr6:coauthVersionMax="47" xr10:uidLastSave="{E5CA8EDD-F5AB-4660-B16E-D380C34F580A}"/>
  <bookViews>
    <workbookView xWindow="-120" yWindow="-120" windowWidth="38640" windowHeight="21120" xr2:uid="{CEA3C1D0-4533-4AF4-9F0F-6B51684152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83" i="1" s="1"/>
  <c r="M80" i="1"/>
  <c r="M79" i="1"/>
  <c r="E79" i="1"/>
  <c r="E80" i="1"/>
  <c r="M74" i="1"/>
  <c r="M73" i="1"/>
  <c r="Z31" i="1"/>
  <c r="Z27" i="1"/>
  <c r="W31" i="1"/>
  <c r="W27" i="1"/>
  <c r="N19" i="1"/>
  <c r="N20" i="1" s="1"/>
  <c r="Z12" i="1"/>
  <c r="Z8" i="1"/>
  <c r="W12" i="1"/>
  <c r="W8" i="1"/>
  <c r="F19" i="1"/>
  <c r="E73" i="1"/>
  <c r="E74" i="1"/>
  <c r="N38" i="1"/>
  <c r="F38" i="1"/>
  <c r="E77" i="1" l="1"/>
  <c r="M83" i="1"/>
  <c r="M77" i="1"/>
  <c r="E76" i="1"/>
  <c r="M75" i="1"/>
  <c r="M81" i="1"/>
  <c r="M82" i="1" s="1"/>
  <c r="E81" i="1"/>
  <c r="E75" i="1"/>
  <c r="F40" i="1"/>
  <c r="N40" i="1"/>
  <c r="N21" i="1"/>
  <c r="F21" i="1"/>
  <c r="Z26" i="1"/>
  <c r="Z30" i="1"/>
  <c r="W30" i="1"/>
  <c r="W26" i="1"/>
  <c r="Z11" i="1"/>
  <c r="Z7" i="1"/>
  <c r="M76" i="1" l="1"/>
  <c r="N76" i="1" s="1"/>
  <c r="N77" i="1"/>
  <c r="F77" i="1"/>
  <c r="F76" i="1"/>
  <c r="F83" i="1"/>
  <c r="E82" i="1"/>
  <c r="F82" i="1" s="1"/>
  <c r="N83" i="1"/>
  <c r="N82" i="1"/>
  <c r="AA11" i="1"/>
  <c r="M62" i="1"/>
  <c r="N62" i="1" s="1"/>
  <c r="E62" i="1"/>
  <c r="F62" i="1" s="1"/>
  <c r="AA12" i="1"/>
  <c r="AA8" i="1"/>
  <c r="AA7" i="1"/>
  <c r="N39" i="1"/>
  <c r="F39" i="1"/>
  <c r="AA27" i="1" l="1"/>
  <c r="AA30" i="1"/>
  <c r="AA26" i="1"/>
  <c r="AA31" i="1"/>
  <c r="X30" i="1"/>
  <c r="X26" i="1"/>
  <c r="X31" i="1"/>
  <c r="X27" i="1"/>
  <c r="W11" i="1" l="1"/>
  <c r="W7" i="1"/>
  <c r="F20" i="1" l="1"/>
  <c r="X12" i="1" s="1"/>
  <c r="X8" i="1" l="1"/>
  <c r="X11" i="1"/>
  <c r="X7" i="1"/>
</calcChain>
</file>

<file path=xl/sharedStrings.xml><?xml version="1.0" encoding="utf-8"?>
<sst xmlns="http://schemas.openxmlformats.org/spreadsheetml/2006/main" count="85" uniqueCount="37">
  <si>
    <t>x</t>
  </si>
  <si>
    <t>y</t>
  </si>
  <si>
    <t>Travel</t>
  </si>
  <si>
    <t>Displacement</t>
  </si>
  <si>
    <t>BFL Slope</t>
  </si>
  <si>
    <t>BFL Intercept</t>
  </si>
  <si>
    <t>BFL Slope in Degrees</t>
  </si>
  <si>
    <t>Perpendicularity</t>
  </si>
  <si>
    <t>Diameter 1</t>
  </si>
  <si>
    <t>Diameter 2</t>
  </si>
  <si>
    <t>Angular difference for Diameter 1:</t>
  </si>
  <si>
    <t>Data for FP1 and P1</t>
  </si>
  <si>
    <t>Diameter measurement 1</t>
  </si>
  <si>
    <t>Diameter measurement 2</t>
  </si>
  <si>
    <t>Average Diameter</t>
  </si>
  <si>
    <t>End 1 Diameter 1 Min</t>
  </si>
  <si>
    <t>End 1 Diameter 1 Max</t>
  </si>
  <si>
    <t>End 2 Diameter 1 Min</t>
  </si>
  <si>
    <t>End 1 Diameter 2 Max</t>
  </si>
  <si>
    <t>Difference</t>
  </si>
  <si>
    <t>End 2 Diameter 2 Max</t>
  </si>
  <si>
    <t>End 2 Diameter 1 Max</t>
  </si>
  <si>
    <t>End 1 Diameter 2 Min</t>
  </si>
  <si>
    <t>End 2 Diameter 2 Min</t>
  </si>
  <si>
    <t>Angular difference for Diameter 2:</t>
  </si>
  <si>
    <t>Converted to Degrees</t>
  </si>
  <si>
    <t>Divided by Diameter</t>
  </si>
  <si>
    <r>
      <rPr>
        <b/>
        <sz val="11"/>
        <color theme="1"/>
        <rFont val="Calibri"/>
        <family val="2"/>
        <scheme val="minor"/>
      </rPr>
      <t>Parallelism</t>
    </r>
    <r>
      <rPr>
        <sz val="11"/>
        <color theme="1"/>
        <rFont val="Calibri"/>
        <family val="2"/>
        <scheme val="minor"/>
      </rPr>
      <t>: the maximum angular difference between the opposing best-fit straight line on each specimen end shall be less than or equal  to 0.25°</t>
    </r>
  </si>
  <si>
    <t>Does it Conform?</t>
  </si>
  <si>
    <r>
      <rPr>
        <b/>
        <sz val="11"/>
        <color theme="1"/>
        <rFont val="Calibri"/>
        <family val="2"/>
        <scheme val="minor"/>
      </rPr>
      <t>Flatness</t>
    </r>
    <r>
      <rPr>
        <sz val="11"/>
        <color theme="1"/>
        <rFont val="Calibri"/>
        <family val="2"/>
        <scheme val="minor"/>
      </rPr>
      <t>: each smooth curve so determined does not depart from a visual best-fit straight line by more than 0.001 in. (25 μm).</t>
    </r>
  </si>
  <si>
    <t>End 1 Diameter 1</t>
  </si>
  <si>
    <t>End 1 Diameter 2</t>
  </si>
  <si>
    <t>End 2 Diameter 1</t>
  </si>
  <si>
    <t>End 2 Diamter 2</t>
  </si>
  <si>
    <t>Diameter Measurements</t>
  </si>
  <si>
    <t>Upper Boundary Line Points</t>
  </si>
  <si>
    <t>Lower Boundary Line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</si>
</sst>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5C3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 1 Diameter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3140644047229552"/>
          <c:w val="0.89537198201102053"/>
          <c:h val="0.843165401773427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Displacement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737751531058617E-2"/>
                  <c:y val="-0.15947214931466899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Sheet1!$B$5:$B$17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Sheet1!$C$5:$C$17</c:f>
              <c:numCache>
                <c:formatCode>0.0000</c:formatCode>
                <c:ptCount val="13"/>
                <c:pt idx="0">
                  <c:v>0</c:v>
                </c:pt>
                <c:pt idx="1">
                  <c:v>-2.9999999999999997E-4</c:v>
                </c:pt>
                <c:pt idx="2">
                  <c:v>-4.0000000000000002E-4</c:v>
                </c:pt>
                <c:pt idx="3">
                  <c:v>-2.9999999999999997E-4</c:v>
                </c:pt>
                <c:pt idx="4">
                  <c:v>-4.0000000000000002E-4</c:v>
                </c:pt>
                <c:pt idx="5">
                  <c:v>-4.0000000000000002E-4</c:v>
                </c:pt>
                <c:pt idx="6">
                  <c:v>0</c:v>
                </c:pt>
                <c:pt idx="7">
                  <c:v>-2.9999999999999997E-4</c:v>
                </c:pt>
                <c:pt idx="8">
                  <c:v>-1E-4</c:v>
                </c:pt>
                <c:pt idx="9">
                  <c:v>-5.9999999999999995E-4</c:v>
                </c:pt>
                <c:pt idx="10">
                  <c:v>-5.0000000000000001E-4</c:v>
                </c:pt>
                <c:pt idx="11">
                  <c:v>-1E-4</c:v>
                </c:pt>
                <c:pt idx="12">
                  <c:v>-1E-4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CF-4947-8669-BA2981980C41}"/>
            </c:ext>
          </c:extLst>
        </c:ser>
        <c:ser>
          <c:idx val="1"/>
          <c:order val="1"/>
          <c:tx>
            <c:v>upperbound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Sheet1!$W$7:$W$8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Sheet1!$X$7:$X$8</c:f>
              <c:numCache>
                <c:formatCode>General</c:formatCode>
                <c:ptCount val="2"/>
                <c:pt idx="0">
                  <c:v>7.3736263736263758E-4</c:v>
                </c:pt>
                <c:pt idx="1">
                  <c:v>7.2417582417582413E-4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2C-4A47-AAE4-917CBF25F76D}"/>
            </c:ext>
          </c:extLst>
        </c:ser>
        <c:ser>
          <c:idx val="2"/>
          <c:order val="2"/>
          <c:tx>
            <c:v>lowerbound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Sheet1!$W$11:$W$12</c:f>
              <c:numCache>
                <c:formatCode>0.000</c:formatCode>
                <c:ptCount val="2"/>
                <c:pt idx="0" formatCode="General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Sheet1!$X$11:$X$12</c:f>
              <c:numCache>
                <c:formatCode>General</c:formatCode>
                <c:ptCount val="2"/>
                <c:pt idx="0">
                  <c:v>-1.2626373626373625E-3</c:v>
                </c:pt>
                <c:pt idx="1">
                  <c:v>-1.275824175824176E-3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2C-4A47-AAE4-917CBF25F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ax val="3.5000000000000009E-3"/>
          <c:min val="-2.5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 1 Diameter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2211408831846401"/>
          <c:w val="0.89537198201102053"/>
          <c:h val="0.852457509764430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Sheet1!$D$127</c:f>
              <c:strCache>
                <c:ptCount val="1"/>
                <c:pt idx="0">
                  <c:v>Diameter 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1737751531058617E-2"/>
                  <c:y val="-0.15947214931466899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Sheet1!$J$5:$J$18</c:f>
              <c:numCache>
                <c:formatCode>0.000</c:formatCode>
                <c:ptCount val="14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</c:numCache>
            </c:numRef>
          </c:xVal>
          <c:yVal>
            <c:numRef>
              <c:f>Sheet1!$K$5:$K$18</c:f>
              <c:numCache>
                <c:formatCode>0.0000</c:formatCode>
                <c:ptCount val="14"/>
                <c:pt idx="0">
                  <c:v>-1.1000000000000001E-3</c:v>
                </c:pt>
                <c:pt idx="1">
                  <c:v>-1E-3</c:v>
                </c:pt>
                <c:pt idx="2">
                  <c:v>-8.9999999999999998E-4</c:v>
                </c:pt>
                <c:pt idx="3">
                  <c:v>-8.9999999999999998E-4</c:v>
                </c:pt>
                <c:pt idx="4">
                  <c:v>-6.9999999999999999E-4</c:v>
                </c:pt>
                <c:pt idx="5">
                  <c:v>-5.9999999999999995E-4</c:v>
                </c:pt>
                <c:pt idx="6">
                  <c:v>-2.0000000000000001E-4</c:v>
                </c:pt>
                <c:pt idx="7">
                  <c:v>-1E-4</c:v>
                </c:pt>
                <c:pt idx="8">
                  <c:v>0</c:v>
                </c:pt>
                <c:pt idx="9">
                  <c:v>1E-4</c:v>
                </c:pt>
                <c:pt idx="10">
                  <c:v>2.0000000000000001E-4</c:v>
                </c:pt>
                <c:pt idx="11">
                  <c:v>2.9999999999999997E-4</c:v>
                </c:pt>
                <c:pt idx="12">
                  <c:v>4.0000000000000002E-4</c:v>
                </c:pt>
                <c:pt idx="13" formatCode="General">
                  <c:v>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CD-4F30-A8CE-9DEB35E0BCCD}"/>
            </c:ext>
          </c:extLst>
        </c:ser>
        <c:ser>
          <c:idx val="1"/>
          <c:order val="1"/>
          <c:tx>
            <c:v>upperbound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Sheet1!$Z$7:$Z$8</c:f>
              <c:numCache>
                <c:formatCode>0.000</c:formatCode>
                <c:ptCount val="2"/>
                <c:pt idx="0">
                  <c:v>0</c:v>
                </c:pt>
                <c:pt idx="1">
                  <c:v>1.625</c:v>
                </c:pt>
              </c:numCache>
            </c:numRef>
          </c:xVal>
          <c:yVal>
            <c:numRef>
              <c:f>Sheet1!$AA$7:$AA$8</c:f>
              <c:numCache>
                <c:formatCode>General</c:formatCode>
                <c:ptCount val="2"/>
                <c:pt idx="0">
                  <c:v>-1.2857142857142863E-4</c:v>
                </c:pt>
                <c:pt idx="1">
                  <c:v>1.5285714285714288E-3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CD-4F30-A8CE-9DEB35E0BCCD}"/>
            </c:ext>
          </c:extLst>
        </c:ser>
        <c:ser>
          <c:idx val="2"/>
          <c:order val="2"/>
          <c:tx>
            <c:v>lowerbound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Sheet1!$Z$11:$Z$12</c:f>
              <c:numCache>
                <c:formatCode>0.000</c:formatCode>
                <c:ptCount val="2"/>
                <c:pt idx="0">
                  <c:v>0</c:v>
                </c:pt>
                <c:pt idx="1">
                  <c:v>1.625</c:v>
                </c:pt>
              </c:numCache>
            </c:numRef>
          </c:xVal>
          <c:yVal>
            <c:numRef>
              <c:f>Sheet1!$AA$11:$AA$12</c:f>
              <c:numCache>
                <c:formatCode>General</c:formatCode>
                <c:ptCount val="2"/>
                <c:pt idx="0">
                  <c:v>-2.1285714285714285E-3</c:v>
                </c:pt>
                <c:pt idx="1">
                  <c:v>-4.7142857142857121E-4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CD-4F30-A8CE-9DEB35E0B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ax val="2.5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 2 Diameter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2211408831846401"/>
          <c:w val="0.89537198201102053"/>
          <c:h val="0.852457509764430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Sheet1!$D$127</c:f>
              <c:strCache>
                <c:ptCount val="1"/>
                <c:pt idx="0">
                  <c:v>Diameter 2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1737751531058617E-2"/>
                  <c:y val="-0.15947214931466899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Sheet1!$B$24:$B$36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Sheet1!$C$24:$C$36</c:f>
              <c:numCache>
                <c:formatCode>0.0000</c:formatCode>
                <c:ptCount val="13"/>
                <c:pt idx="0">
                  <c:v>-5.0000000000000001E-4</c:v>
                </c:pt>
                <c:pt idx="1">
                  <c:v>-5.9999999999999995E-4</c:v>
                </c:pt>
                <c:pt idx="2">
                  <c:v>-6.9999999999999999E-4</c:v>
                </c:pt>
                <c:pt idx="3">
                  <c:v>-6.9999999999999999E-4</c:v>
                </c:pt>
                <c:pt idx="4">
                  <c:v>-4.0000000000000002E-4</c:v>
                </c:pt>
                <c:pt idx="5">
                  <c:v>-4.0000000000000002E-4</c:v>
                </c:pt>
                <c:pt idx="6">
                  <c:v>2.9999999999999997E-4</c:v>
                </c:pt>
                <c:pt idx="7">
                  <c:v>-2.9999999999999997E-4</c:v>
                </c:pt>
                <c:pt idx="8">
                  <c:v>-2.9999999999999997E-4</c:v>
                </c:pt>
                <c:pt idx="9">
                  <c:v>-2.9999999999999997E-4</c:v>
                </c:pt>
                <c:pt idx="10">
                  <c:v>-2.9999999999999997E-4</c:v>
                </c:pt>
                <c:pt idx="11">
                  <c:v>-2.0000000000000001E-4</c:v>
                </c:pt>
                <c:pt idx="12">
                  <c:v>4.0000000000000002E-4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D4-46D1-8954-472E546D11B9}"/>
            </c:ext>
          </c:extLst>
        </c:ser>
        <c:ser>
          <c:idx val="1"/>
          <c:order val="1"/>
          <c:tx>
            <c:v>upperbound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Sheet1!$W$26:$W$27</c:f>
              <c:numCache>
                <c:formatCode>0.000</c:formatCode>
                <c:ptCount val="2"/>
                <c:pt idx="0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Sheet1!$X$26:$X$27</c:f>
              <c:numCache>
                <c:formatCode>General</c:formatCode>
                <c:ptCount val="2"/>
                <c:pt idx="0">
                  <c:v>3.4615384615384608E-4</c:v>
                </c:pt>
                <c:pt idx="1">
                  <c:v>1.0384615384615387E-3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6D4-46D1-8954-472E546D11B9}"/>
            </c:ext>
          </c:extLst>
        </c:ser>
        <c:ser>
          <c:idx val="2"/>
          <c:order val="2"/>
          <c:tx>
            <c:v>lowerbound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Sheet1!$W$30:$W$31</c:f>
              <c:numCache>
                <c:formatCode>0.000</c:formatCode>
                <c:ptCount val="2"/>
                <c:pt idx="0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Sheet1!$X$30:$X$31</c:f>
              <c:numCache>
                <c:formatCode>General</c:formatCode>
                <c:ptCount val="2"/>
                <c:pt idx="0">
                  <c:v>-1.653846153846154E-3</c:v>
                </c:pt>
                <c:pt idx="1">
                  <c:v>-9.6153846153846137E-4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6D4-46D1-8954-472E546D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ax val="2.5000000000000005E-3"/>
          <c:min val="-2.5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 2 Diameter</a:t>
            </a:r>
            <a:r>
              <a:rPr lang="en-US" baseline="0"/>
              <a:t> 2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2211408831846401"/>
          <c:w val="0.89537198201102053"/>
          <c:h val="0.852457509764430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Sheet1!$D$164</c:f>
              <c:strCache>
                <c:ptCount val="1"/>
              </c:strCache>
            </c:strRef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1737751531058617E-2"/>
                  <c:y val="-0.15947214931466899"/>
                </c:manualLayout>
              </c:layout>
              <c:numFmt formatCode="#,##0.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Sheet1!$J$24:$J$36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Sheet1!$K$24:$K$36</c:f>
              <c:numCache>
                <c:formatCode>0.0000</c:formatCode>
                <c:ptCount val="13"/>
                <c:pt idx="0">
                  <c:v>8.9999999999999998E-4</c:v>
                </c:pt>
                <c:pt idx="1">
                  <c:v>8.0000000000000004E-4</c:v>
                </c:pt>
                <c:pt idx="2">
                  <c:v>1E-3</c:v>
                </c:pt>
                <c:pt idx="3">
                  <c:v>8.0000000000000004E-4</c:v>
                </c:pt>
                <c:pt idx="4">
                  <c:v>8.0000000000000004E-4</c:v>
                </c:pt>
                <c:pt idx="5">
                  <c:v>-2.0000000000000001E-4</c:v>
                </c:pt>
                <c:pt idx="6">
                  <c:v>-2.9999999999999997E-4</c:v>
                </c:pt>
                <c:pt idx="7">
                  <c:v>1E-4</c:v>
                </c:pt>
                <c:pt idx="8">
                  <c:v>0</c:v>
                </c:pt>
                <c:pt idx="9">
                  <c:v>-1E-4</c:v>
                </c:pt>
                <c:pt idx="10">
                  <c:v>-1E-4</c:v>
                </c:pt>
                <c:pt idx="11">
                  <c:v>-2.0000000000000001E-4</c:v>
                </c:pt>
                <c:pt idx="12">
                  <c:v>-1.1999999999999999E-3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53-4B37-A952-253F56BF4850}"/>
            </c:ext>
          </c:extLst>
        </c:ser>
        <c:ser>
          <c:idx val="1"/>
          <c:order val="1"/>
          <c:tx>
            <c:v>upperbound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Sheet1!$Z$26:$Z$27</c:f>
              <c:numCache>
                <c:formatCode>0.000</c:formatCode>
                <c:ptCount val="2"/>
                <c:pt idx="0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Sheet1!$AA$26:$AA$27</c:f>
              <c:numCache>
                <c:formatCode>General</c:formatCode>
                <c:ptCount val="2"/>
                <c:pt idx="0">
                  <c:v>2.0340659340659342E-3</c:v>
                </c:pt>
                <c:pt idx="1">
                  <c:v>3.1978021978021961E-4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053-4B37-A952-253F56BF4850}"/>
            </c:ext>
          </c:extLst>
        </c:ser>
        <c:ser>
          <c:idx val="2"/>
          <c:order val="2"/>
          <c:tx>
            <c:v>lowerbound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Sheet1!$Z$30:$Z$31</c:f>
              <c:numCache>
                <c:formatCode>0.000</c:formatCode>
                <c:ptCount val="2"/>
                <c:pt idx="0">
                  <c:v>0</c:v>
                </c:pt>
                <c:pt idx="1">
                  <c:v>1.5</c:v>
                </c:pt>
              </c:numCache>
            </c:numRef>
          </c:xVal>
          <c:yVal>
            <c:numRef>
              <c:f>Sheet1!$AA$30:$AA$31</c:f>
              <c:numCache>
                <c:formatCode>General</c:formatCode>
                <c:ptCount val="2"/>
                <c:pt idx="0">
                  <c:v>3.4065934065934198E-5</c:v>
                </c:pt>
                <c:pt idx="1">
                  <c:v>-1.6802197802197804E-3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053-4B37-A952-253F56BF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in val="-2.5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Parallelism Diameter 1</a:t>
            </a:r>
          </a:p>
        </c:rich>
      </c:tx>
      <c:layout>
        <c:manualLayout>
          <c:xMode val="edge"/>
          <c:yMode val="edge"/>
          <c:x val="0.40987569523680406"/>
          <c:y val="2.4922110228989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2211408831846401"/>
          <c:w val="0.89537198201102053"/>
          <c:h val="0.85245750976443047"/>
        </c:manualLayout>
      </c:layout>
      <c:scatterChart>
        <c:scatterStyle val="smoothMarker"/>
        <c:varyColors val="0"/>
        <c:ser>
          <c:idx val="0"/>
          <c:order val="0"/>
          <c:tx>
            <c:v>End 1 Diameter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Sheet1!$B$5:$B$17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Sheet1!$C$5:$C$17</c:f>
              <c:numCache>
                <c:formatCode>0.0000</c:formatCode>
                <c:ptCount val="13"/>
                <c:pt idx="0">
                  <c:v>0</c:v>
                </c:pt>
                <c:pt idx="1">
                  <c:v>-2.9999999999999997E-4</c:v>
                </c:pt>
                <c:pt idx="2">
                  <c:v>-4.0000000000000002E-4</c:v>
                </c:pt>
                <c:pt idx="3">
                  <c:v>-2.9999999999999997E-4</c:v>
                </c:pt>
                <c:pt idx="4">
                  <c:v>-4.0000000000000002E-4</c:v>
                </c:pt>
                <c:pt idx="5">
                  <c:v>-4.0000000000000002E-4</c:v>
                </c:pt>
                <c:pt idx="6">
                  <c:v>0</c:v>
                </c:pt>
                <c:pt idx="7">
                  <c:v>-2.9999999999999997E-4</c:v>
                </c:pt>
                <c:pt idx="8">
                  <c:v>-1E-4</c:v>
                </c:pt>
                <c:pt idx="9">
                  <c:v>-5.9999999999999995E-4</c:v>
                </c:pt>
                <c:pt idx="10">
                  <c:v>-5.0000000000000001E-4</c:v>
                </c:pt>
                <c:pt idx="11">
                  <c:v>-1E-4</c:v>
                </c:pt>
                <c:pt idx="12">
                  <c:v>-1E-4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8E-4AB1-9186-9BA9B9E7DCC1}"/>
            </c:ext>
          </c:extLst>
        </c:ser>
        <c:ser>
          <c:idx val="3"/>
          <c:order val="1"/>
          <c:tx>
            <c:v>End 2 Diameter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Sheet1!$B$24:$B$36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Sheet1!$C$24:$C$36</c:f>
              <c:numCache>
                <c:formatCode>0.0000</c:formatCode>
                <c:ptCount val="13"/>
                <c:pt idx="0">
                  <c:v>-5.0000000000000001E-4</c:v>
                </c:pt>
                <c:pt idx="1">
                  <c:v>-5.9999999999999995E-4</c:v>
                </c:pt>
                <c:pt idx="2">
                  <c:v>-6.9999999999999999E-4</c:v>
                </c:pt>
                <c:pt idx="3">
                  <c:v>-6.9999999999999999E-4</c:v>
                </c:pt>
                <c:pt idx="4">
                  <c:v>-4.0000000000000002E-4</c:v>
                </c:pt>
                <c:pt idx="5">
                  <c:v>-4.0000000000000002E-4</c:v>
                </c:pt>
                <c:pt idx="6">
                  <c:v>2.9999999999999997E-4</c:v>
                </c:pt>
                <c:pt idx="7">
                  <c:v>-2.9999999999999997E-4</c:v>
                </c:pt>
                <c:pt idx="8">
                  <c:v>-2.9999999999999997E-4</c:v>
                </c:pt>
                <c:pt idx="9">
                  <c:v>-2.9999999999999997E-4</c:v>
                </c:pt>
                <c:pt idx="10">
                  <c:v>-2.9999999999999997E-4</c:v>
                </c:pt>
                <c:pt idx="11">
                  <c:v>-2.0000000000000001E-4</c:v>
                </c:pt>
                <c:pt idx="12">
                  <c:v>4.0000000000000002E-4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08E-4AB1-9186-9BA9B9E7D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5465530940626635E-2"/>
          <c:y val="0.12739253893507363"/>
          <c:w val="0.23586875887285969"/>
          <c:h val="0.2803757024470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Parallelism Diameter 2</a:t>
            </a:r>
          </a:p>
        </c:rich>
      </c:tx>
      <c:layout>
        <c:manualLayout>
          <c:xMode val="edge"/>
          <c:yMode val="edge"/>
          <c:x val="0.40987569523680406"/>
          <c:y val="2.4922110228989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438934168316677E-2"/>
          <c:y val="0.12211408831846401"/>
          <c:w val="0.89537198201102053"/>
          <c:h val="0.85245750976443047"/>
        </c:manualLayout>
      </c:layout>
      <c:scatterChart>
        <c:scatterStyle val="smoothMarker"/>
        <c:varyColors val="0"/>
        <c:ser>
          <c:idx val="0"/>
          <c:order val="0"/>
          <c:tx>
            <c:v>End 1 Dameter 2</c:v>
          </c:tx>
          <c:spPr>
            <a:ln w="1905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Sheet1!$J$5:$J$18</c:f>
              <c:numCache>
                <c:formatCode>0.000</c:formatCode>
                <c:ptCount val="14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</c:numCache>
            </c:numRef>
          </c:xVal>
          <c:yVal>
            <c:numRef>
              <c:f>Sheet1!$K$5:$K$18</c:f>
              <c:numCache>
                <c:formatCode>0.0000</c:formatCode>
                <c:ptCount val="14"/>
                <c:pt idx="0">
                  <c:v>-1.1000000000000001E-3</c:v>
                </c:pt>
                <c:pt idx="1">
                  <c:v>-1E-3</c:v>
                </c:pt>
                <c:pt idx="2">
                  <c:v>-8.9999999999999998E-4</c:v>
                </c:pt>
                <c:pt idx="3">
                  <c:v>-8.9999999999999998E-4</c:v>
                </c:pt>
                <c:pt idx="4">
                  <c:v>-6.9999999999999999E-4</c:v>
                </c:pt>
                <c:pt idx="5">
                  <c:v>-5.9999999999999995E-4</c:v>
                </c:pt>
                <c:pt idx="6">
                  <c:v>-2.0000000000000001E-4</c:v>
                </c:pt>
                <c:pt idx="7">
                  <c:v>-1E-4</c:v>
                </c:pt>
                <c:pt idx="8">
                  <c:v>0</c:v>
                </c:pt>
                <c:pt idx="9">
                  <c:v>1E-4</c:v>
                </c:pt>
                <c:pt idx="10">
                  <c:v>2.0000000000000001E-4</c:v>
                </c:pt>
                <c:pt idx="11">
                  <c:v>2.9999999999999997E-4</c:v>
                </c:pt>
                <c:pt idx="12">
                  <c:v>4.0000000000000002E-4</c:v>
                </c:pt>
                <c:pt idx="13" formatCode="General">
                  <c:v>2.9999999999999997E-4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7A-4B8C-B58C-1AC878781058}"/>
            </c:ext>
          </c:extLst>
        </c:ser>
        <c:ser>
          <c:idx val="3"/>
          <c:order val="1"/>
          <c:tx>
            <c:v>End 2 Diameter 2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Sheet1!$J$24:$J$36</c:f>
              <c:numCache>
                <c:formatCode>0.000</c:formatCode>
                <c:ptCount val="13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</c:numCache>
            </c:numRef>
          </c:xVal>
          <c:yVal>
            <c:numRef>
              <c:f>Sheet1!$K$24:$K$36</c:f>
              <c:numCache>
                <c:formatCode>0.0000</c:formatCode>
                <c:ptCount val="13"/>
                <c:pt idx="0">
                  <c:v>8.9999999999999998E-4</c:v>
                </c:pt>
                <c:pt idx="1">
                  <c:v>8.0000000000000004E-4</c:v>
                </c:pt>
                <c:pt idx="2">
                  <c:v>1E-3</c:v>
                </c:pt>
                <c:pt idx="3">
                  <c:v>8.0000000000000004E-4</c:v>
                </c:pt>
                <c:pt idx="4">
                  <c:v>8.0000000000000004E-4</c:v>
                </c:pt>
                <c:pt idx="5">
                  <c:v>-2.0000000000000001E-4</c:v>
                </c:pt>
                <c:pt idx="6">
                  <c:v>-2.9999999999999997E-4</c:v>
                </c:pt>
                <c:pt idx="7">
                  <c:v>1E-4</c:v>
                </c:pt>
                <c:pt idx="8">
                  <c:v>0</c:v>
                </c:pt>
                <c:pt idx="9">
                  <c:v>-1E-4</c:v>
                </c:pt>
                <c:pt idx="10">
                  <c:v>-1E-4</c:v>
                </c:pt>
                <c:pt idx="11">
                  <c:v>-2.0000000000000001E-4</c:v>
                </c:pt>
                <c:pt idx="12">
                  <c:v>-1.1999999999999999E-3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7A-4B8C-B58C-1AC878781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3038800"/>
        <c:axId val="653041752"/>
      </c:scatterChart>
      <c:valAx>
        <c:axId val="653038800"/>
        <c:scaling>
          <c:orientation val="minMax"/>
          <c:max val="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41752"/>
        <c:crosses val="autoZero"/>
        <c:crossBetween val="midCat"/>
      </c:valAx>
      <c:valAx>
        <c:axId val="653041752"/>
        <c:scaling>
          <c:orientation val="minMax"/>
          <c:max val="2.0000000000000005E-3"/>
          <c:min val="-2.0000000000000005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3038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287440485033704"/>
          <c:y val="0.1523053920816114"/>
          <c:w val="0.22156404977679678"/>
          <c:h val="0.2616296582952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476252</xdr:colOff>
      <xdr:row>4</xdr:row>
      <xdr:rowOff>2003</xdr:rowOff>
    </xdr:from>
    <xdr:to>
      <xdr:col>8</xdr:col>
      <xdr:colOff>3260</xdr:colOff>
      <xdr:row>17</xdr:row>
      <xdr:rowOff>5230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C75B32B-939E-4DCB-B029-0065EC8CF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622606</xdr:colOff>
      <xdr:row>4</xdr:row>
      <xdr:rowOff>0</xdr:rowOff>
    </xdr:from>
    <xdr:to>
      <xdr:col>15</xdr:col>
      <xdr:colOff>794549</xdr:colOff>
      <xdr:row>17</xdr:row>
      <xdr:rowOff>1524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5370B2-375B-4FCF-B6FF-9013FC5D4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475397</xdr:colOff>
      <xdr:row>23</xdr:row>
      <xdr:rowOff>2636</xdr:rowOff>
    </xdr:from>
    <xdr:to>
      <xdr:col>8</xdr:col>
      <xdr:colOff>1881</xdr:colOff>
      <xdr:row>35</xdr:row>
      <xdr:rowOff>185516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B94336-CFEC-448E-89B7-8E6B5F86F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615764</xdr:colOff>
      <xdr:row>23</xdr:row>
      <xdr:rowOff>0</xdr:rowOff>
    </xdr:from>
    <xdr:to>
      <xdr:col>15</xdr:col>
      <xdr:colOff>792189</xdr:colOff>
      <xdr:row>35</xdr:row>
      <xdr:rowOff>182880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125590-6AEA-4FB8-8F01-228672866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44</xdr:row>
      <xdr:rowOff>0</xdr:rowOff>
    </xdr:from>
    <xdr:to>
      <xdr:col>8</xdr:col>
      <xdr:colOff>0</xdr:colOff>
      <xdr:row>59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B9D9D8A-16D2-4D9B-A757-A549BA6C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16</xdr:col>
      <xdr:colOff>0</xdr:colOff>
      <xdr:row>58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CAB6C0-A35C-40CB-B572-ECA10AD9A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ABF4-150C-460E-96F0-D2D5317D63C7}">
  <dimension ref="A1:AA164"/>
  <sheetViews>
    <sheetView tabSelected="1" zoomScale="85" zoomScaleNormal="85" workbookViewId="0">
      <selection activeCell="V46" sqref="V46"/>
    </sheetView>
  </sheetViews>
  <sheetFormatPr defaultRowHeight="15" x14ac:dyDescent="0.25"/>
  <cols>
    <col min="2" max="2" width="6.42578125" bestFit="1" customWidth="1"/>
    <col min="3" max="3" width="14" customWidth="1"/>
    <col min="4" max="4" width="13.28515625" bestFit="1" customWidth="1"/>
    <col min="5" max="5" width="12" bestFit="1" customWidth="1"/>
    <col min="6" max="6" width="16.140625" customWidth="1"/>
    <col min="7" max="7" width="12.7109375" bestFit="1" customWidth="1"/>
    <col min="9" max="9" width="12" customWidth="1"/>
    <col min="10" max="10" width="10" bestFit="1" customWidth="1"/>
    <col min="11" max="11" width="11.85546875" customWidth="1"/>
    <col min="12" max="12" width="12.140625" customWidth="1"/>
    <col min="13" max="13" width="11.5703125" customWidth="1"/>
    <col min="14" max="14" width="16.85546875" customWidth="1"/>
    <col min="15" max="15" width="12.85546875" customWidth="1"/>
    <col min="16" max="16" width="12" bestFit="1" customWidth="1"/>
    <col min="23" max="23" width="26.85546875" bestFit="1" customWidth="1"/>
    <col min="24" max="24" width="12.85546875" bestFit="1" customWidth="1"/>
    <col min="26" max="26" width="26.85546875" bestFit="1" customWidth="1"/>
    <col min="27" max="27" width="12.85546875" bestFit="1" customWidth="1"/>
  </cols>
  <sheetData>
    <row r="1" spans="2:27" x14ac:dyDescent="0.25">
      <c r="B1" t="s">
        <v>11</v>
      </c>
    </row>
    <row r="2" spans="2:27" x14ac:dyDescent="0.25">
      <c r="B2" t="s">
        <v>29</v>
      </c>
    </row>
    <row r="3" spans="2:27" ht="15" customHeight="1" x14ac:dyDescent="0.25">
      <c r="B3" s="7" t="s">
        <v>8</v>
      </c>
      <c r="C3" s="7"/>
      <c r="D3" s="7"/>
      <c r="E3" s="7"/>
      <c r="F3" s="7"/>
      <c r="G3" s="7"/>
      <c r="H3" s="7"/>
      <c r="J3" s="7" t="s">
        <v>9</v>
      </c>
      <c r="K3" s="7"/>
      <c r="L3" s="7"/>
      <c r="M3" s="7"/>
      <c r="N3" s="7"/>
      <c r="O3" s="7"/>
      <c r="P3" s="7"/>
    </row>
    <row r="4" spans="2:27" x14ac:dyDescent="0.25">
      <c r="B4" t="s">
        <v>2</v>
      </c>
      <c r="C4" t="s">
        <v>3</v>
      </c>
      <c r="J4" t="s">
        <v>2</v>
      </c>
      <c r="K4" t="s">
        <v>3</v>
      </c>
      <c r="W4" s="8" t="s">
        <v>30</v>
      </c>
      <c r="X4" s="8"/>
      <c r="Z4" s="8" t="s">
        <v>31</v>
      </c>
      <c r="AA4" s="8"/>
    </row>
    <row r="5" spans="2:27" x14ac:dyDescent="0.25">
      <c r="B5" s="1">
        <v>0</v>
      </c>
      <c r="C5" s="2">
        <v>0</v>
      </c>
      <c r="J5" s="1">
        <v>0</v>
      </c>
      <c r="K5" s="2">
        <v>-1.1000000000000001E-3</v>
      </c>
      <c r="W5" t="s">
        <v>35</v>
      </c>
      <c r="Z5" t="s">
        <v>35</v>
      </c>
    </row>
    <row r="6" spans="2:27" x14ac:dyDescent="0.25">
      <c r="B6" s="1">
        <v>0.125</v>
      </c>
      <c r="C6" s="2">
        <v>-2.9999999999999997E-4</v>
      </c>
      <c r="J6" s="1">
        <v>0.125</v>
      </c>
      <c r="K6" s="2">
        <v>-1E-3</v>
      </c>
      <c r="W6" t="s">
        <v>0</v>
      </c>
      <c r="X6" t="s">
        <v>1</v>
      </c>
      <c r="Z6" t="s">
        <v>0</v>
      </c>
      <c r="AA6" t="s">
        <v>1</v>
      </c>
    </row>
    <row r="7" spans="2:27" x14ac:dyDescent="0.25">
      <c r="B7" s="1">
        <v>0.25</v>
      </c>
      <c r="C7" s="2">
        <v>-4.0000000000000002E-4</v>
      </c>
      <c r="J7" s="1">
        <v>0.25</v>
      </c>
      <c r="K7" s="2">
        <v>-8.9999999999999998E-4</v>
      </c>
      <c r="W7">
        <f>B5</f>
        <v>0</v>
      </c>
      <c r="X7">
        <f>W7*$F$19+$F$20+0.001</f>
        <v>7.3736263736263758E-4</v>
      </c>
      <c r="Z7" s="1">
        <f>J5</f>
        <v>0</v>
      </c>
      <c r="AA7">
        <f>Z7*$N$19+$N$20+0.001</f>
        <v>-1.2857142857142863E-4</v>
      </c>
    </row>
    <row r="8" spans="2:27" x14ac:dyDescent="0.25">
      <c r="B8" s="1">
        <v>0.375</v>
      </c>
      <c r="C8" s="2">
        <v>-2.9999999999999997E-4</v>
      </c>
      <c r="J8" s="1">
        <v>0.375</v>
      </c>
      <c r="K8" s="2">
        <v>-8.9999999999999998E-4</v>
      </c>
      <c r="W8" s="1">
        <f>B17</f>
        <v>1.5</v>
      </c>
      <c r="X8">
        <f>W8*$F$19+$F$20+0.001</f>
        <v>7.2417582417582413E-4</v>
      </c>
      <c r="Z8" s="1">
        <f>J18</f>
        <v>1.625</v>
      </c>
      <c r="AA8">
        <f>Z8*$N$19+$N$20+0.001</f>
        <v>1.5285714285714288E-3</v>
      </c>
    </row>
    <row r="9" spans="2:27" x14ac:dyDescent="0.25">
      <c r="B9" s="1">
        <v>0.5</v>
      </c>
      <c r="C9" s="2">
        <v>-4.0000000000000002E-4</v>
      </c>
      <c r="J9" s="1">
        <v>0.5</v>
      </c>
      <c r="K9" s="2">
        <v>-6.9999999999999999E-4</v>
      </c>
      <c r="W9" t="s">
        <v>36</v>
      </c>
      <c r="Z9" t="s">
        <v>36</v>
      </c>
    </row>
    <row r="10" spans="2:27" x14ac:dyDescent="0.25">
      <c r="B10" s="1">
        <v>0.625</v>
      </c>
      <c r="C10" s="2">
        <v>-4.0000000000000002E-4</v>
      </c>
      <c r="J10" s="1">
        <v>0.625</v>
      </c>
      <c r="K10" s="2">
        <v>-5.9999999999999995E-4</v>
      </c>
      <c r="W10" t="s">
        <v>0</v>
      </c>
      <c r="X10" t="s">
        <v>1</v>
      </c>
      <c r="Z10" t="s">
        <v>0</v>
      </c>
      <c r="AA10" t="s">
        <v>1</v>
      </c>
    </row>
    <row r="11" spans="2:27" x14ac:dyDescent="0.25">
      <c r="B11" s="1">
        <v>0.75</v>
      </c>
      <c r="C11" s="2">
        <v>0</v>
      </c>
      <c r="J11" s="1">
        <v>0.75</v>
      </c>
      <c r="K11" s="2">
        <v>-2.0000000000000001E-4</v>
      </c>
      <c r="W11">
        <f>B5</f>
        <v>0</v>
      </c>
      <c r="X11">
        <f>W11*$F$19+$F$20-0.001</f>
        <v>-1.2626373626373625E-3</v>
      </c>
      <c r="Z11" s="1">
        <f>J5</f>
        <v>0</v>
      </c>
      <c r="AA11">
        <f>Z11*$N$19+$N$20-0.001</f>
        <v>-2.1285714285714285E-3</v>
      </c>
    </row>
    <row r="12" spans="2:27" x14ac:dyDescent="0.25">
      <c r="B12" s="1">
        <v>0.875</v>
      </c>
      <c r="C12" s="2">
        <v>-2.9999999999999997E-4</v>
      </c>
      <c r="J12" s="1">
        <v>0.875</v>
      </c>
      <c r="K12" s="2">
        <v>-1E-4</v>
      </c>
      <c r="W12" s="1">
        <f>B17</f>
        <v>1.5</v>
      </c>
      <c r="X12">
        <f>W12*$F$19+$F$20-0.001</f>
        <v>-1.275824175824176E-3</v>
      </c>
      <c r="Z12" s="1">
        <f>J18</f>
        <v>1.625</v>
      </c>
      <c r="AA12">
        <f>Z12*$N$19+$N$20-0.001</f>
        <v>-4.7142857142857121E-4</v>
      </c>
    </row>
    <row r="13" spans="2:27" x14ac:dyDescent="0.25">
      <c r="B13" s="1">
        <v>1</v>
      </c>
      <c r="C13" s="2">
        <v>-1E-4</v>
      </c>
      <c r="J13" s="1">
        <v>1</v>
      </c>
      <c r="K13" s="2">
        <v>0</v>
      </c>
    </row>
    <row r="14" spans="2:27" x14ac:dyDescent="0.25">
      <c r="B14" s="1">
        <v>1.125</v>
      </c>
      <c r="C14" s="2">
        <v>-5.9999999999999995E-4</v>
      </c>
      <c r="J14" s="1">
        <v>1.125</v>
      </c>
      <c r="K14" s="2">
        <v>1E-4</v>
      </c>
    </row>
    <row r="15" spans="2:27" x14ac:dyDescent="0.25">
      <c r="B15" s="1">
        <v>1.25</v>
      </c>
      <c r="C15" s="2">
        <v>-5.0000000000000001E-4</v>
      </c>
      <c r="J15" s="1">
        <v>1.25</v>
      </c>
      <c r="K15" s="2">
        <v>2.0000000000000001E-4</v>
      </c>
    </row>
    <row r="16" spans="2:27" x14ac:dyDescent="0.25">
      <c r="B16" s="1">
        <v>1.375</v>
      </c>
      <c r="C16" s="2">
        <v>-1E-4</v>
      </c>
      <c r="J16" s="1">
        <v>1.375</v>
      </c>
      <c r="K16" s="2">
        <v>2.9999999999999997E-4</v>
      </c>
    </row>
    <row r="17" spans="1:27" x14ac:dyDescent="0.25">
      <c r="B17" s="1">
        <v>1.5</v>
      </c>
      <c r="C17" s="2">
        <v>-1E-4</v>
      </c>
      <c r="J17" s="1">
        <v>1.5</v>
      </c>
      <c r="K17" s="2">
        <v>4.0000000000000002E-4</v>
      </c>
    </row>
    <row r="18" spans="1:27" x14ac:dyDescent="0.25">
      <c r="C18" s="1"/>
      <c r="D18" s="2"/>
      <c r="J18" s="1">
        <v>1.625</v>
      </c>
      <c r="K18">
        <v>2.9999999999999997E-4</v>
      </c>
    </row>
    <row r="19" spans="1:27" x14ac:dyDescent="0.25">
      <c r="D19" t="s">
        <v>4</v>
      </c>
      <c r="F19" s="3">
        <f>(COUNT(B5:B17)*SUMPRODUCT(B5:B17,C5:C17)-(SUM(B5:B17)*SUM(C5:C17)))/(COUNT(B5:B17)*SUMSQ(B5:B17)-(SUM(B5:B17)^2))</f>
        <v>-8.7912087912089495E-6</v>
      </c>
      <c r="L19" t="s">
        <v>4</v>
      </c>
      <c r="N19" s="3">
        <f>(COUNT(J5:J18)*SUMPRODUCT(J5:J18,K5:K18)-(SUM(J5:J18)*SUM(K5:K18)))/(COUNT(J5:J18)*SUMSQ(J5:J18)-(SUM(J5:J18)^2))</f>
        <v>1.0197802197802199E-3</v>
      </c>
    </row>
    <row r="20" spans="1:27" x14ac:dyDescent="0.25">
      <c r="D20" t="s">
        <v>5</v>
      </c>
      <c r="F20" s="3">
        <f>(SUM(C5:C17)-F19*(SUM(B5:B17)))/COUNT(B5:B17)</f>
        <v>-2.6263736263736249E-4</v>
      </c>
      <c r="L20" t="s">
        <v>5</v>
      </c>
      <c r="N20" s="3">
        <f>(SUM(K5:K18)-N19*(SUM(J5:J18)))/COUNT(J5:J18)</f>
        <v>-1.1285714285714287E-3</v>
      </c>
    </row>
    <row r="21" spans="1:27" x14ac:dyDescent="0.25">
      <c r="D21" t="s">
        <v>6</v>
      </c>
      <c r="F21" s="3">
        <f>DEGREES(ATAN(F19))</f>
        <v>-5.0369916054160272E-4</v>
      </c>
      <c r="K21" s="4"/>
      <c r="L21" t="s">
        <v>6</v>
      </c>
      <c r="N21" s="3">
        <f>DEGREES(ATAN(N19))</f>
        <v>5.8429082369861288E-2</v>
      </c>
      <c r="P21" s="4"/>
    </row>
    <row r="23" spans="1:27" x14ac:dyDescent="0.25">
      <c r="B23" t="s">
        <v>2</v>
      </c>
      <c r="C23" t="s">
        <v>3</v>
      </c>
      <c r="J23" t="s">
        <v>2</v>
      </c>
      <c r="K23" t="s">
        <v>3</v>
      </c>
      <c r="W23" s="8" t="s">
        <v>32</v>
      </c>
      <c r="X23" s="8"/>
      <c r="Z23" s="8" t="s">
        <v>33</v>
      </c>
      <c r="AA23" s="8"/>
    </row>
    <row r="24" spans="1:27" x14ac:dyDescent="0.25">
      <c r="A24" s="2"/>
      <c r="B24" s="1">
        <v>0</v>
      </c>
      <c r="C24" s="2">
        <v>-5.0000000000000001E-4</v>
      </c>
      <c r="J24" s="1">
        <v>0</v>
      </c>
      <c r="K24" s="2">
        <v>8.9999999999999998E-4</v>
      </c>
      <c r="W24" t="s">
        <v>35</v>
      </c>
      <c r="Z24" t="s">
        <v>35</v>
      </c>
    </row>
    <row r="25" spans="1:27" x14ac:dyDescent="0.25">
      <c r="A25" s="2"/>
      <c r="B25" s="1">
        <v>0.125</v>
      </c>
      <c r="C25" s="2">
        <v>-5.9999999999999995E-4</v>
      </c>
      <c r="J25" s="1">
        <v>0.125</v>
      </c>
      <c r="K25" s="2">
        <v>8.0000000000000004E-4</v>
      </c>
      <c r="W25" t="s">
        <v>0</v>
      </c>
      <c r="X25" t="s">
        <v>1</v>
      </c>
      <c r="Z25" t="s">
        <v>0</v>
      </c>
      <c r="AA25" t="s">
        <v>1</v>
      </c>
    </row>
    <row r="26" spans="1:27" x14ac:dyDescent="0.25">
      <c r="A26" s="2"/>
      <c r="B26" s="1">
        <v>0.25</v>
      </c>
      <c r="C26" s="2">
        <v>-6.9999999999999999E-4</v>
      </c>
      <c r="J26" s="1">
        <v>0.25</v>
      </c>
      <c r="K26" s="2">
        <v>1E-3</v>
      </c>
      <c r="W26" s="1">
        <f>B24</f>
        <v>0</v>
      </c>
      <c r="X26">
        <f>W26*$F$38+$F$39+0.001</f>
        <v>3.4615384615384608E-4</v>
      </c>
      <c r="Z26" s="1">
        <f>J24</f>
        <v>0</v>
      </c>
      <c r="AA26">
        <f>Z26*$N$38+$N$39+0.001</f>
        <v>2.0340659340659342E-3</v>
      </c>
    </row>
    <row r="27" spans="1:27" x14ac:dyDescent="0.25">
      <c r="A27" s="2"/>
      <c r="B27" s="1">
        <v>0.375</v>
      </c>
      <c r="C27" s="2">
        <v>-6.9999999999999999E-4</v>
      </c>
      <c r="J27" s="1">
        <v>0.375</v>
      </c>
      <c r="K27" s="2">
        <v>8.0000000000000004E-4</v>
      </c>
      <c r="W27" s="1">
        <f>B36</f>
        <v>1.5</v>
      </c>
      <c r="X27">
        <f>W27*$F$38+$F$39+0.001</f>
        <v>1.0384615384615387E-3</v>
      </c>
      <c r="Z27" s="1">
        <f>J36</f>
        <v>1.5</v>
      </c>
      <c r="AA27">
        <f>Z27*$N$38+$N$39+0.001</f>
        <v>3.1978021978021961E-4</v>
      </c>
    </row>
    <row r="28" spans="1:27" x14ac:dyDescent="0.25">
      <c r="B28" s="1">
        <v>0.5</v>
      </c>
      <c r="C28" s="2">
        <v>-4.0000000000000002E-4</v>
      </c>
      <c r="J28" s="1">
        <v>0.5</v>
      </c>
      <c r="K28" s="2">
        <v>8.0000000000000004E-4</v>
      </c>
      <c r="W28" t="s">
        <v>36</v>
      </c>
      <c r="Z28" t="s">
        <v>36</v>
      </c>
    </row>
    <row r="29" spans="1:27" x14ac:dyDescent="0.25">
      <c r="A29" s="2"/>
      <c r="B29" s="1">
        <v>0.625</v>
      </c>
      <c r="C29" s="2">
        <v>-4.0000000000000002E-4</v>
      </c>
      <c r="J29" s="1">
        <v>0.625</v>
      </c>
      <c r="K29" s="2">
        <v>-2.0000000000000001E-4</v>
      </c>
      <c r="W29" t="s">
        <v>0</v>
      </c>
      <c r="X29" t="s">
        <v>1</v>
      </c>
      <c r="Z29" t="s">
        <v>0</v>
      </c>
      <c r="AA29" t="s">
        <v>1</v>
      </c>
    </row>
    <row r="30" spans="1:27" x14ac:dyDescent="0.25">
      <c r="A30" s="2"/>
      <c r="B30" s="1">
        <v>0.75</v>
      </c>
      <c r="C30" s="2">
        <v>2.9999999999999997E-4</v>
      </c>
      <c r="J30" s="1">
        <v>0.75</v>
      </c>
      <c r="K30" s="2">
        <v>-2.9999999999999997E-4</v>
      </c>
      <c r="W30" s="1">
        <f>B24</f>
        <v>0</v>
      </c>
      <c r="X30">
        <f>W30*$F$38+$F$39-0.001</f>
        <v>-1.653846153846154E-3</v>
      </c>
      <c r="Z30" s="1">
        <f>J24</f>
        <v>0</v>
      </c>
      <c r="AA30">
        <f>Z30*$N$38+$N$39-0.001</f>
        <v>3.4065934065934198E-5</v>
      </c>
    </row>
    <row r="31" spans="1:27" x14ac:dyDescent="0.25">
      <c r="A31" s="2"/>
      <c r="B31" s="1">
        <v>0.875</v>
      </c>
      <c r="C31" s="2">
        <v>-2.9999999999999997E-4</v>
      </c>
      <c r="J31" s="1">
        <v>0.875</v>
      </c>
      <c r="K31" s="2">
        <v>1E-4</v>
      </c>
      <c r="W31" s="1">
        <f>B36</f>
        <v>1.5</v>
      </c>
      <c r="X31">
        <f>W31*$F$38+$F$39-0.001</f>
        <v>-9.6153846153846137E-4</v>
      </c>
      <c r="Z31" s="1">
        <f>J36</f>
        <v>1.5</v>
      </c>
      <c r="AA31">
        <f>Z31*$N$38+$N$39-0.001</f>
        <v>-1.6802197802197804E-3</v>
      </c>
    </row>
    <row r="32" spans="1:27" x14ac:dyDescent="0.25">
      <c r="A32" s="2"/>
      <c r="B32" s="1">
        <v>1</v>
      </c>
      <c r="C32" s="2">
        <v>-2.9999999999999997E-4</v>
      </c>
      <c r="J32" s="1">
        <v>1</v>
      </c>
      <c r="K32" s="2">
        <v>0</v>
      </c>
    </row>
    <row r="33" spans="2:14" x14ac:dyDescent="0.25">
      <c r="B33" s="1">
        <v>1.125</v>
      </c>
      <c r="C33" s="2">
        <v>-2.9999999999999997E-4</v>
      </c>
      <c r="J33" s="1">
        <v>1.125</v>
      </c>
      <c r="K33" s="2">
        <v>-1E-4</v>
      </c>
    </row>
    <row r="34" spans="2:14" x14ac:dyDescent="0.25">
      <c r="B34" s="1">
        <v>1.25</v>
      </c>
      <c r="C34" s="2">
        <v>-2.9999999999999997E-4</v>
      </c>
      <c r="J34" s="1">
        <v>1.25</v>
      </c>
      <c r="K34" s="2">
        <v>-1E-4</v>
      </c>
    </row>
    <row r="35" spans="2:14" x14ac:dyDescent="0.25">
      <c r="B35" s="1">
        <v>1.375</v>
      </c>
      <c r="C35" s="2">
        <v>-2.0000000000000001E-4</v>
      </c>
      <c r="J35" s="1">
        <v>1.375</v>
      </c>
      <c r="K35" s="2">
        <v>-2.0000000000000001E-4</v>
      </c>
    </row>
    <row r="36" spans="2:14" x14ac:dyDescent="0.25">
      <c r="B36" s="1">
        <v>1.5</v>
      </c>
      <c r="C36" s="2">
        <v>4.0000000000000002E-4</v>
      </c>
      <c r="J36" s="1">
        <v>1.5</v>
      </c>
      <c r="K36" s="2">
        <v>-1.1999999999999999E-3</v>
      </c>
    </row>
    <row r="38" spans="2:14" x14ac:dyDescent="0.25">
      <c r="D38" t="s">
        <v>4</v>
      </c>
      <c r="F38" s="3">
        <f>(COUNT(B24:B36)*SUMPRODUCT(B24:B36,C24:C36)-(SUM(B24:B36)*SUM(C24:C36)))/(COUNT(B24:B36)*SUMSQ(B24:B36)-(SUM(B24:B36)^2))</f>
        <v>4.6153846153846169E-4</v>
      </c>
      <c r="L38" t="s">
        <v>4</v>
      </c>
      <c r="N38" s="3">
        <f>(COUNT(J24:J36)*SUMPRODUCT(J24:J36,K24:K36)-(SUM(J24:J36)*SUM(K24:K36)))/(COUNT(J24:J36)*SUMSQ(J24:J36)-(SUM(J24:J36)^2))</f>
        <v>-1.1428571428571432E-3</v>
      </c>
    </row>
    <row r="39" spans="2:14" ht="15" customHeight="1" x14ac:dyDescent="0.25">
      <c r="D39" t="s">
        <v>5</v>
      </c>
      <c r="F39" s="3">
        <f>(SUM(C24:C36)-F38*(SUM(B24:B36)))/COUNT(B24:B36)</f>
        <v>-6.5384615384615394E-4</v>
      </c>
      <c r="L39" t="s">
        <v>5</v>
      </c>
      <c r="N39" s="3">
        <f>(SUM(K24:K36)-N38*(SUM(J24:J36)))/COUNT(J24:J36)</f>
        <v>1.0340659340659342E-3</v>
      </c>
    </row>
    <row r="40" spans="2:14" x14ac:dyDescent="0.25">
      <c r="D40" t="s">
        <v>6</v>
      </c>
      <c r="F40" s="3">
        <f>DEGREES(ATAN(F38))</f>
        <v>2.6444204051420072E-2</v>
      </c>
      <c r="L40" t="s">
        <v>6</v>
      </c>
      <c r="N40" s="3">
        <f>DEGREES(ATAN(N38))</f>
        <v>-6.548086236342926E-2</v>
      </c>
    </row>
    <row r="42" spans="2:14" x14ac:dyDescent="0.25">
      <c r="N42" s="3"/>
    </row>
    <row r="43" spans="2:14" x14ac:dyDescent="0.25">
      <c r="B43" t="s">
        <v>27</v>
      </c>
      <c r="N43" s="3"/>
    </row>
    <row r="61" spans="2:14" ht="15" customHeight="1" x14ac:dyDescent="0.25">
      <c r="F61" s="5" t="s">
        <v>28</v>
      </c>
      <c r="N61" s="5" t="s">
        <v>28</v>
      </c>
    </row>
    <row r="62" spans="2:14" x14ac:dyDescent="0.25">
      <c r="B62" t="s">
        <v>10</v>
      </c>
      <c r="E62">
        <f>ABS(F40-F21)</f>
        <v>2.6947903211961676E-2</v>
      </c>
      <c r="F62" s="5" t="str">
        <f>IF(ISNUMBER(E62),IF(E62&lt;=0.25,"Yes","Does not conform"),"")</f>
        <v>Yes</v>
      </c>
      <c r="J62" t="s">
        <v>24</v>
      </c>
      <c r="M62">
        <f>ABS(N40-N21)</f>
        <v>0.12390994473329055</v>
      </c>
      <c r="N62" s="5" t="str">
        <f>IF(ISNUMBER(M62),IF(M62&lt;=0.25,"Yes","Does not conform"),"")</f>
        <v>Yes</v>
      </c>
    </row>
    <row r="63" spans="2:14" x14ac:dyDescent="0.25">
      <c r="F63" s="5"/>
      <c r="N63" s="5"/>
    </row>
    <row r="65" spans="2:14" x14ac:dyDescent="0.25">
      <c r="B65" s="8" t="s">
        <v>7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25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2:14" x14ac:dyDescent="0.25">
      <c r="B67" s="8" t="s">
        <v>34</v>
      </c>
      <c r="C67" s="8"/>
      <c r="D67" s="8"/>
      <c r="E67" s="8"/>
    </row>
    <row r="68" spans="2:14" x14ac:dyDescent="0.25">
      <c r="B68" t="s">
        <v>12</v>
      </c>
      <c r="E68" s="2">
        <v>1.7635000000000001</v>
      </c>
    </row>
    <row r="69" spans="2:14" x14ac:dyDescent="0.25">
      <c r="B69" t="s">
        <v>13</v>
      </c>
      <c r="E69" s="2">
        <v>1.7635000000000001</v>
      </c>
    </row>
    <row r="70" spans="2:14" x14ac:dyDescent="0.25">
      <c r="B70" t="s">
        <v>14</v>
      </c>
      <c r="E70" s="2">
        <f>AVERAGE(E68:E69)</f>
        <v>1.7635000000000001</v>
      </c>
    </row>
    <row r="72" spans="2:14" x14ac:dyDescent="0.25">
      <c r="F72" s="5" t="s">
        <v>28</v>
      </c>
      <c r="N72" s="5" t="s">
        <v>28</v>
      </c>
    </row>
    <row r="73" spans="2:14" x14ac:dyDescent="0.25">
      <c r="B73" t="s">
        <v>15</v>
      </c>
      <c r="E73" s="2">
        <f>MIN(C5:C17)</f>
        <v>-5.9999999999999995E-4</v>
      </c>
      <c r="J73" t="s">
        <v>22</v>
      </c>
      <c r="M73" s="2">
        <f>MIN(K5:K18)</f>
        <v>-1.1000000000000001E-3</v>
      </c>
    </row>
    <row r="74" spans="2:14" x14ac:dyDescent="0.25">
      <c r="B74" t="s">
        <v>16</v>
      </c>
      <c r="E74" s="2">
        <f>MAX(C5:C17)</f>
        <v>0</v>
      </c>
      <c r="J74" t="s">
        <v>18</v>
      </c>
      <c r="M74" s="2">
        <f>MAX(K5:K18)</f>
        <v>4.0000000000000002E-4</v>
      </c>
    </row>
    <row r="75" spans="2:14" x14ac:dyDescent="0.25">
      <c r="B75" t="s">
        <v>19</v>
      </c>
      <c r="E75">
        <f>ABS(E73-E74)</f>
        <v>5.9999999999999995E-4</v>
      </c>
      <c r="J75" t="s">
        <v>19</v>
      </c>
      <c r="M75">
        <f>ABS(M73-M74)</f>
        <v>1.5E-3</v>
      </c>
    </row>
    <row r="76" spans="2:14" x14ac:dyDescent="0.25">
      <c r="B76" t="s">
        <v>26</v>
      </c>
      <c r="E76">
        <f>E75/$E$70</f>
        <v>3.4023249220300534E-4</v>
      </c>
      <c r="F76" s="5" t="str">
        <f>IF(ISNUMBER(E76),IF(E76&lt;=0.0043,"Yes","Does not conform"),"")</f>
        <v>Yes</v>
      </c>
      <c r="J76" t="s">
        <v>26</v>
      </c>
      <c r="M76">
        <f>M75/$E$70</f>
        <v>8.5058123050751346E-4</v>
      </c>
      <c r="N76" s="5" t="str">
        <f>IF(ISNUMBER(M76),IF(M76&lt;=0.0043,"Yes","Does not conform"),"")</f>
        <v>Yes</v>
      </c>
    </row>
    <row r="77" spans="2:14" x14ac:dyDescent="0.25">
      <c r="B77" t="s">
        <v>25</v>
      </c>
      <c r="E77">
        <f>DEGREES(ATAN(E75/$E$70))</f>
        <v>1.94938851042579E-2</v>
      </c>
      <c r="F77" s="5" t="str">
        <f>IF(ISNUMBER(E77),IF(E77&lt;=0.25,"Yes","Does not conform"),"")</f>
        <v>Yes</v>
      </c>
      <c r="J77" t="s">
        <v>25</v>
      </c>
      <c r="M77">
        <f>DEGREES(ATAN(M75/$E$70))</f>
        <v>4.8734702888129124E-2</v>
      </c>
      <c r="N77" s="5" t="str">
        <f>IF(ISNUMBER(M77),IF(M77&lt;=0.25,"Yes","Does not conform"),"")</f>
        <v>Yes</v>
      </c>
    </row>
    <row r="79" spans="2:14" x14ac:dyDescent="0.25">
      <c r="B79" t="s">
        <v>17</v>
      </c>
      <c r="E79" s="2">
        <f>MIN(C24:C36)</f>
        <v>-6.9999999999999999E-4</v>
      </c>
      <c r="J79" t="s">
        <v>23</v>
      </c>
      <c r="M79" s="2">
        <f>MIN(K24:K36)</f>
        <v>-1.1999999999999999E-3</v>
      </c>
    </row>
    <row r="80" spans="2:14" ht="15" customHeight="1" x14ac:dyDescent="0.25">
      <c r="B80" t="s">
        <v>21</v>
      </c>
      <c r="E80" s="2">
        <f>MAX(C24:C36)</f>
        <v>4.0000000000000002E-4</v>
      </c>
      <c r="J80" t="s">
        <v>20</v>
      </c>
      <c r="M80" s="2">
        <f>MAX(K24:K36)</f>
        <v>1E-3</v>
      </c>
    </row>
    <row r="81" spans="2:14" x14ac:dyDescent="0.25">
      <c r="B81" t="s">
        <v>19</v>
      </c>
      <c r="E81">
        <f>ABS(E79-E80)</f>
        <v>1.1000000000000001E-3</v>
      </c>
      <c r="J81" t="s">
        <v>19</v>
      </c>
      <c r="M81">
        <f>ABS(M79-M80)</f>
        <v>2.1999999999999997E-3</v>
      </c>
    </row>
    <row r="82" spans="2:14" x14ac:dyDescent="0.25">
      <c r="B82" t="s">
        <v>26</v>
      </c>
      <c r="E82">
        <f>E81/$E$70</f>
        <v>6.2375956903884327E-4</v>
      </c>
      <c r="F82" s="5" t="str">
        <f>IF(ISNUMBER(E82),IF(E82&lt;=0.0043,"Yes","Does not conform"),"")</f>
        <v>Yes</v>
      </c>
      <c r="J82" t="s">
        <v>26</v>
      </c>
      <c r="M82">
        <f>M81/$E$70</f>
        <v>1.2475191380776861E-3</v>
      </c>
      <c r="N82" s="5" t="str">
        <f>IF(ISNUMBER(M82),IF(M82&lt;=0.0043,"Yes","Does not conform"),"")</f>
        <v>Yes</v>
      </c>
    </row>
    <row r="83" spans="2:14" x14ac:dyDescent="0.25">
      <c r="B83" t="s">
        <v>25</v>
      </c>
      <c r="E83">
        <f>DEGREES(ATAN(E81/$E$70))</f>
        <v>3.5738786101790647E-2</v>
      </c>
      <c r="F83" s="5" t="str">
        <f>IF(ISNUMBER(E83),IF(E83&lt;=0.25,"Yes","Does not conform"),"")</f>
        <v>Yes</v>
      </c>
      <c r="J83" t="s">
        <v>25</v>
      </c>
      <c r="M83">
        <f>DEGREES(ATAN(M81/$E$70))</f>
        <v>7.1477544393402245E-2</v>
      </c>
      <c r="N83" s="5" t="str">
        <f>IF(ISNUMBER(M83),IF(M83&lt;=0.25,"Yes","Does not conform"),"")</f>
        <v>Yes</v>
      </c>
    </row>
    <row r="96" spans="2:14" x14ac:dyDescent="0.25">
      <c r="E96" s="2"/>
    </row>
    <row r="97" spans="3:15" x14ac:dyDescent="0.25">
      <c r="E97" s="2"/>
    </row>
    <row r="98" spans="3:15" x14ac:dyDescent="0.25">
      <c r="E98" s="2"/>
    </row>
    <row r="102" spans="3:15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10" spans="3:15" x14ac:dyDescent="0.25">
      <c r="G110" s="3"/>
      <c r="O110" s="3"/>
    </row>
    <row r="111" spans="3:15" x14ac:dyDescent="0.25">
      <c r="G111" s="3"/>
      <c r="O111" s="3"/>
    </row>
    <row r="112" spans="3:15" x14ac:dyDescent="0.25">
      <c r="G112" s="3"/>
      <c r="O112" s="3"/>
    </row>
    <row r="113" spans="2:16" x14ac:dyDescent="0.25">
      <c r="G113" s="3"/>
      <c r="O113" s="3"/>
    </row>
    <row r="114" spans="2:16" x14ac:dyDescent="0.25">
      <c r="G114" s="3"/>
      <c r="O114" s="3"/>
    </row>
    <row r="115" spans="2:16" x14ac:dyDescent="0.25">
      <c r="G115" s="3"/>
      <c r="O115" s="3"/>
    </row>
    <row r="116" spans="2:16" x14ac:dyDescent="0.25">
      <c r="G116" s="3"/>
      <c r="O116" s="3"/>
    </row>
    <row r="117" spans="2:16" x14ac:dyDescent="0.25">
      <c r="G117" s="3"/>
      <c r="O117" s="3"/>
    </row>
    <row r="118" spans="2:16" x14ac:dyDescent="0.25">
      <c r="G118" s="3"/>
      <c r="O118" s="3"/>
    </row>
    <row r="119" spans="2:16" x14ac:dyDescent="0.25">
      <c r="G119" s="3"/>
      <c r="O119" s="3"/>
    </row>
    <row r="120" spans="2:16" x14ac:dyDescent="0.25">
      <c r="G120" s="3"/>
      <c r="O120" s="3"/>
    </row>
    <row r="121" spans="2:16" x14ac:dyDescent="0.25">
      <c r="G121" s="3"/>
      <c r="O121" s="3"/>
    </row>
    <row r="122" spans="2:16" x14ac:dyDescent="0.25">
      <c r="G122" s="3"/>
      <c r="O122" s="3"/>
    </row>
    <row r="123" spans="2:16" x14ac:dyDescent="0.25">
      <c r="G123" s="3"/>
      <c r="O123" s="3"/>
    </row>
    <row r="124" spans="2:16" x14ac:dyDescent="0.25">
      <c r="G124" s="3"/>
      <c r="O124" s="3"/>
    </row>
    <row r="125" spans="2:16" x14ac:dyDescent="0.25">
      <c r="B125" s="1"/>
      <c r="G125" s="3"/>
      <c r="O125" s="3"/>
    </row>
    <row r="126" spans="2:16" x14ac:dyDescent="0.25">
      <c r="B126" s="2"/>
      <c r="G126" s="3"/>
      <c r="O126" s="3"/>
    </row>
    <row r="127" spans="2:16" x14ac:dyDescent="0.25">
      <c r="D127" s="7" t="s">
        <v>9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46" spans="10:16" x14ac:dyDescent="0.25">
      <c r="J146" s="4"/>
      <c r="K146" s="4"/>
      <c r="L146" s="4"/>
      <c r="M146" s="4"/>
      <c r="N146" s="4"/>
      <c r="O146" s="4"/>
      <c r="P146" s="4"/>
    </row>
    <row r="163" spans="4:16" x14ac:dyDescent="0.25">
      <c r="F163" s="3"/>
    </row>
    <row r="164" spans="4:16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</sheetData>
  <mergeCells count="9">
    <mergeCell ref="D127:P127"/>
    <mergeCell ref="B3:H3"/>
    <mergeCell ref="J3:P3"/>
    <mergeCell ref="W4:X4"/>
    <mergeCell ref="Z4:AA4"/>
    <mergeCell ref="W23:X23"/>
    <mergeCell ref="Z23:AA23"/>
    <mergeCell ref="B67:E67"/>
    <mergeCell ref="B65:N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Holter</dc:creator>
  <cp:lastModifiedBy>Pete Holter</cp:lastModifiedBy>
  <dcterms:created xsi:type="dcterms:W3CDTF">2020-02-06T22:59:46Z</dcterms:created>
  <dcterms:modified xsi:type="dcterms:W3CDTF">2025-08-06T21:04:57Z</dcterms:modified>
</cp:coreProperties>
</file>