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mrlnet-my.sharepoint.com/personal/pholter_aashtoresource_org/Documents/Documents/AAP/Equipment Procedures and Forms/"/>
    </mc:Choice>
  </mc:AlternateContent>
  <xr:revisionPtr revIDLastSave="149" documentId="13_ncr:1_{B37504F2-FB5B-4286-B054-EFEA937F4F4C}" xr6:coauthVersionLast="47" xr6:coauthVersionMax="47" xr10:uidLastSave="{8BCCCB51-307C-4B12-9788-22979274F4AD}"/>
  <bookViews>
    <workbookView xWindow="-105" yWindow="0" windowWidth="19410" windowHeight="21105" xr2:uid="{00000000-000D-0000-FFFF-FFFF00000000}"/>
  </bookViews>
  <sheets>
    <sheet name="4-in. Proctor Mold Check" sheetId="1" r:id="rId1"/>
    <sheet name="Water Density Table" sheetId="2" r:id="rId2"/>
  </sheets>
  <definedNames>
    <definedName name="_xlnm.Print_Area" localSheetId="0">'4-in. Proctor Mold Check'!$A$1:$L$51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22" i="1" l="1"/>
  <c r="J25" i="1" l="1"/>
  <c r="K22" i="1"/>
  <c r="K25" i="1" s="1"/>
  <c r="J28" i="1" l="1"/>
  <c r="K34" i="1" l="1"/>
  <c r="H46" i="1"/>
  <c r="K21" i="1" l="1"/>
  <c r="J21" i="1"/>
  <c r="F25" i="1" l="1"/>
  <c r="K19" i="1" l="1"/>
  <c r="K23" i="1" s="1"/>
  <c r="J23" i="1"/>
  <c r="C25" i="1"/>
  <c r="D28" i="1" s="1"/>
  <c r="E32" i="1" l="1"/>
  <c r="E30" i="1"/>
  <c r="E34" i="1" l="1"/>
  <c r="J24" i="1" l="1"/>
  <c r="H43" i="1"/>
  <c r="K24" i="1" l="1"/>
  <c r="J27" i="1" l="1"/>
  <c r="H45" i="1" l="1"/>
  <c r="H39" i="1"/>
  <c r="H40" i="1" s="1"/>
  <c r="K31" i="1"/>
  <c r="H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 Holter</author>
  </authors>
  <commentList>
    <comment ref="I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Pete Holter:</t>
        </r>
        <r>
          <rPr>
            <sz val="9"/>
            <color indexed="81"/>
            <rFont val="Tahoma"/>
            <family val="2"/>
          </rPr>
          <t xml:space="preserve">
Also uses the water density table in T 19 for conformance with AASHTO T 99/T 180.</t>
        </r>
      </text>
    </comment>
  </commentList>
</comments>
</file>

<file path=xl/sharedStrings.xml><?xml version="1.0" encoding="utf-8"?>
<sst xmlns="http://schemas.openxmlformats.org/spreadsheetml/2006/main" count="71" uniqueCount="66">
  <si>
    <t>Mold ID:</t>
  </si>
  <si>
    <t>Caliper ID:</t>
  </si>
  <si>
    <t>Thermometer ID:</t>
  </si>
  <si>
    <t>Balance ID:</t>
  </si>
  <si>
    <t>Name Technician:</t>
  </si>
  <si>
    <t>Date of Check:</t>
  </si>
  <si>
    <t>Procedure:</t>
  </si>
  <si>
    <t>Internal Diameter (Top)</t>
  </si>
  <si>
    <t>Internal Diameter (Bottom)</t>
  </si>
  <si>
    <t>Height</t>
  </si>
  <si>
    <t>M1</t>
  </si>
  <si>
    <t>M2</t>
  </si>
  <si>
    <t>M3</t>
  </si>
  <si>
    <t>M4</t>
  </si>
  <si>
    <t>M5</t>
  </si>
  <si>
    <t>M6</t>
  </si>
  <si>
    <t>Within 0.5% nominal?</t>
  </si>
  <si>
    <t>Trial 1</t>
  </si>
  <si>
    <t>Trial 2</t>
  </si>
  <si>
    <t>Measurements</t>
  </si>
  <si>
    <t>Average Diameter:</t>
  </si>
  <si>
    <t>Average Height:</t>
  </si>
  <si>
    <t>Linear Measurement Volume Determination</t>
  </si>
  <si>
    <t>Volume Comparison in %:</t>
  </si>
  <si>
    <t>Standardized Volume for Calculating Maximum Density</t>
  </si>
  <si>
    <t>4-inch Diameter Proctor Mold Volume Determination per D698-12/D1557-12 Annex</t>
  </si>
  <si>
    <t>Is the Average Diameter within 4.000 +/- 0.016 in?</t>
  </si>
  <si>
    <t>Is the Average Height within 4.584 +/- 0.018 in?</t>
  </si>
  <si>
    <t>Water-Filling Volume Determination</t>
  </si>
  <si>
    <t>Method 0.0333 +/- 0.0005 ft3?</t>
  </si>
  <si>
    <t>Mass of Mold, Base Plate, Grease, Glass Plate (g):</t>
  </si>
  <si>
    <t>Mass Filled with Water (g):</t>
  </si>
  <si>
    <t>Mass of Water (g):</t>
  </si>
  <si>
    <t>Linear Measurement Volume (ft3):</t>
  </si>
  <si>
    <t>Is the Volume Determined By the Linear Measurement Method 0.0333 +/- 0.0005 ft3?</t>
  </si>
  <si>
    <t>Temperature of Water (&lt;= 40 = C; &gt; 40 = F):</t>
  </si>
  <si>
    <t>M4 (optional)</t>
  </si>
  <si>
    <t>M5 (optional)</t>
  </si>
  <si>
    <t>M6 (optional)</t>
  </si>
  <si>
    <t xml:space="preserve">Set the Calipers To Read in Inches and Enter the Resolution Here: </t>
  </si>
  <si>
    <t xml:space="preserve"> and Enter the Resolution Here: </t>
  </si>
  <si>
    <t xml:space="preserve">Set the Balance To Read in Grams </t>
  </si>
  <si>
    <t>Enter the Resolution of the Thermometer Here:</t>
  </si>
  <si>
    <t>D698-12/D1557-12 Annex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</si>
  <si>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Nonconformities are highlighted in </t>
    </r>
    <r>
      <rPr>
        <b/>
        <sz val="11"/>
        <color rgb="FFC00000"/>
        <rFont val="Calibri"/>
        <family val="2"/>
        <scheme val="minor"/>
      </rPr>
      <t>bold red</t>
    </r>
    <r>
      <rPr>
        <sz val="11"/>
        <color theme="1"/>
        <rFont val="Calibri"/>
        <family val="2"/>
        <scheme val="minor"/>
      </rPr>
      <t>.</t>
    </r>
  </si>
  <si>
    <t>ASTM Volume (ft3):</t>
  </si>
  <si>
    <t>AASHTO Volume (ft3):</t>
  </si>
  <si>
    <t>ASTM Density of Water (g/cm3):</t>
  </si>
  <si>
    <t>ASTM Volume (cm3):</t>
  </si>
  <si>
    <t>ASTM Average Water-Filling Volume (ft3):</t>
  </si>
  <si>
    <t>AASHTO Average Water-Filling Volume (ft3):</t>
  </si>
  <si>
    <t>AASHTO Density of Water (lb/ft3):</t>
  </si>
  <si>
    <t>TABLE 3 Density of Water</t>
  </si>
  <si>
    <t>Temperature</t>
  </si>
  <si>
    <t>kg/m3</t>
  </si>
  <si>
    <t>lb/ft3</t>
  </si>
  <si>
    <t>C</t>
  </si>
  <si>
    <t>F</t>
  </si>
  <si>
    <t xml:space="preserve">ASTM: Is the Volume Determined By the Water-Filling </t>
  </si>
  <si>
    <t xml:space="preserve">AASHTO: Is the Volume Determined By the Water-Filling </t>
  </si>
  <si>
    <t>ASTM Linear Measurement to Water-Filling Volume Comparison</t>
  </si>
  <si>
    <t>ASTM Water-Filling:</t>
  </si>
  <si>
    <t>AASHTO Water-Filling:</t>
  </si>
  <si>
    <t>ASTM Average:</t>
  </si>
  <si>
    <t>ASTM Linear Measurement:</t>
  </si>
  <si>
    <t>Preparation/Revision Date: 6/8/18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</si>
</sst>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"/>
    <numFmt numFmtId="167" formatCode="0.000000"/>
    <numFmt numFmtId="168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1" fillId="0" borderId="0" xfId="0" applyFont="1" applyAlignment="1">
      <alignment horizontal="center"/>
    </xf>
    <xf numFmtId="166" fontId="0" fillId="0" borderId="1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164" fontId="0" fillId="0" borderId="14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164" fontId="0" fillId="0" borderId="17" xfId="0" applyNumberFormat="1" applyBorder="1"/>
    <xf numFmtId="0" fontId="0" fillId="0" borderId="13" xfId="0" applyBorder="1"/>
    <xf numFmtId="0" fontId="0" fillId="0" borderId="17" xfId="0" applyBorder="1"/>
    <xf numFmtId="165" fontId="1" fillId="0" borderId="0" xfId="0" applyNumberFormat="1" applyFont="1" applyAlignment="1">
      <alignment horizontal="center"/>
    </xf>
    <xf numFmtId="165" fontId="0" fillId="0" borderId="17" xfId="0" applyNumberFormat="1" applyBorder="1"/>
    <xf numFmtId="0" fontId="1" fillId="0" borderId="18" xfId="0" applyFont="1" applyBorder="1"/>
    <xf numFmtId="0" fontId="0" fillId="0" borderId="10" xfId="0" applyBorder="1"/>
    <xf numFmtId="0" fontId="0" fillId="0" borderId="11" xfId="0" applyBorder="1"/>
    <xf numFmtId="166" fontId="0" fillId="0" borderId="21" xfId="0" applyNumberFormat="1" applyBorder="1" applyProtection="1">
      <protection locked="0"/>
    </xf>
    <xf numFmtId="166" fontId="0" fillId="0" borderId="22" xfId="0" applyNumberFormat="1" applyBorder="1" applyProtection="1">
      <protection locked="0"/>
    </xf>
    <xf numFmtId="166" fontId="0" fillId="0" borderId="0" xfId="0" applyNumberFormat="1"/>
    <xf numFmtId="166" fontId="0" fillId="0" borderId="17" xfId="0" applyNumberFormat="1" applyBorder="1"/>
    <xf numFmtId="164" fontId="0" fillId="0" borderId="0" xfId="0" applyNumberFormat="1"/>
    <xf numFmtId="0" fontId="0" fillId="0" borderId="19" xfId="0" applyBorder="1"/>
    <xf numFmtId="2" fontId="0" fillId="0" borderId="12" xfId="0" applyNumberFormat="1" applyBorder="1"/>
    <xf numFmtId="0" fontId="0" fillId="0" borderId="20" xfId="0" applyBorder="1" applyAlignment="1">
      <alignment horizontal="right"/>
    </xf>
    <xf numFmtId="0" fontId="3" fillId="0" borderId="0" xfId="1"/>
    <xf numFmtId="164" fontId="0" fillId="0" borderId="12" xfId="0" applyNumberFormat="1" applyBorder="1"/>
    <xf numFmtId="164" fontId="0" fillId="0" borderId="17" xfId="0" applyNumberFormat="1" applyBorder="1" applyAlignment="1">
      <alignment horizontal="righ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4" fillId="0" borderId="0" xfId="0" applyFont="1" applyAlignment="1">
      <alignment horizontal="right"/>
    </xf>
    <xf numFmtId="1" fontId="0" fillId="0" borderId="0" xfId="0" applyNumberFormat="1"/>
    <xf numFmtId="1" fontId="0" fillId="0" borderId="17" xfId="0" applyNumberFormat="1" applyBorder="1"/>
    <xf numFmtId="0" fontId="0" fillId="0" borderId="8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2" fontId="0" fillId="0" borderId="7" xfId="0" applyNumberFormat="1" applyBorder="1" applyProtection="1">
      <protection locked="0"/>
    </xf>
    <xf numFmtId="2" fontId="0" fillId="0" borderId="23" xfId="0" applyNumberForma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167" fontId="0" fillId="0" borderId="0" xfId="0" applyNumberFormat="1"/>
    <xf numFmtId="164" fontId="0" fillId="0" borderId="16" xfId="0" applyNumberFormat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0" xfId="0" applyBorder="1"/>
    <xf numFmtId="165" fontId="0" fillId="0" borderId="0" xfId="0" applyNumberFormat="1"/>
    <xf numFmtId="168" fontId="0" fillId="0" borderId="0" xfId="0" applyNumberFormat="1"/>
    <xf numFmtId="168" fontId="0" fillId="0" borderId="21" xfId="0" applyNumberFormat="1" applyBorder="1"/>
    <xf numFmtId="0" fontId="1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19">
    <dxf>
      <font>
        <b/>
        <i val="0"/>
        <color rgb="FFC00000"/>
      </font>
    </dxf>
    <dxf>
      <font>
        <b/>
        <i val="0"/>
        <color rgb="FFC00000"/>
      </font>
    </dxf>
    <dxf>
      <numFmt numFmtId="166" formatCode="0.0"/>
    </dxf>
    <dxf>
      <numFmt numFmtId="1" formatCode="0"/>
    </dxf>
    <dxf>
      <font>
        <b/>
        <i val="0"/>
        <color rgb="FFC00000"/>
      </font>
    </dxf>
    <dxf>
      <font>
        <b/>
        <i val="0"/>
        <color rgb="FFC00000"/>
      </font>
    </dxf>
    <dxf>
      <numFmt numFmtId="1" formatCode="0"/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numFmt numFmtId="166" formatCode="0.0"/>
    </dxf>
    <dxf>
      <font>
        <b/>
        <i val="0"/>
        <color rgb="FFC00000"/>
      </font>
    </dxf>
    <dxf>
      <numFmt numFmtId="2" formatCode="0.00"/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numFmt numFmtId="166" formatCode="0.0"/>
    </dxf>
    <dxf>
      <font>
        <b/>
        <i val="0"/>
        <color rgb="FFC00000"/>
      </font>
    </dxf>
    <dxf>
      <numFmt numFmtId="165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1"/>
  <sheetViews>
    <sheetView tabSelected="1" topLeftCell="B1" zoomScaleNormal="100" workbookViewId="0">
      <selection activeCell="J18" sqref="J18"/>
    </sheetView>
  </sheetViews>
  <sheetFormatPr defaultRowHeight="15" x14ac:dyDescent="0.25"/>
  <cols>
    <col min="1" max="1" width="5.5703125" customWidth="1"/>
    <col min="2" max="2" width="27.5703125" customWidth="1"/>
    <col min="3" max="3" width="23.140625" customWidth="1"/>
    <col min="4" max="4" width="26" customWidth="1"/>
    <col min="5" max="5" width="15" customWidth="1"/>
    <col min="9" max="9" width="36.5703125" customWidth="1"/>
    <col min="10" max="10" width="9.28515625" bestFit="1" customWidth="1"/>
    <col min="11" max="11" width="9.28515625" customWidth="1"/>
    <col min="12" max="12" width="6.7109375" customWidth="1"/>
  </cols>
  <sheetData>
    <row r="2" spans="2:14" ht="28.5" x14ac:dyDescent="0.45">
      <c r="B2" s="68" t="s">
        <v>25</v>
      </c>
      <c r="C2" s="68"/>
      <c r="D2" s="68"/>
      <c r="E2" s="68"/>
      <c r="F2" s="68"/>
      <c r="G2" s="68"/>
      <c r="H2" s="68"/>
      <c r="I2" s="68"/>
      <c r="J2" s="68"/>
      <c r="K2" s="68"/>
    </row>
    <row r="4" spans="2:14" x14ac:dyDescent="0.25">
      <c r="C4" s="2" t="s">
        <v>0</v>
      </c>
      <c r="D4" s="42"/>
      <c r="G4" s="2" t="s">
        <v>4</v>
      </c>
      <c r="I4" s="42"/>
    </row>
    <row r="5" spans="2:14" x14ac:dyDescent="0.25">
      <c r="C5" s="2" t="s">
        <v>1</v>
      </c>
      <c r="D5" s="43"/>
      <c r="G5" s="2" t="s">
        <v>5</v>
      </c>
      <c r="I5" s="43"/>
    </row>
    <row r="6" spans="2:14" x14ac:dyDescent="0.25">
      <c r="C6" s="2" t="s">
        <v>2</v>
      </c>
      <c r="D6" s="43"/>
      <c r="G6" s="2" t="s">
        <v>6</v>
      </c>
      <c r="I6" s="43" t="s">
        <v>43</v>
      </c>
    </row>
    <row r="7" spans="2:14" x14ac:dyDescent="0.25">
      <c r="C7" s="2" t="s">
        <v>3</v>
      </c>
      <c r="D7" s="43"/>
    </row>
    <row r="8" spans="2:14" x14ac:dyDescent="0.25">
      <c r="B8" s="47"/>
    </row>
    <row r="9" spans="2:14" x14ac:dyDescent="0.25">
      <c r="B9" s="30"/>
    </row>
    <row r="10" spans="2:14" ht="18.75" x14ac:dyDescent="0.3">
      <c r="B10" s="72" t="s">
        <v>22</v>
      </c>
      <c r="C10" s="72"/>
      <c r="D10" s="72"/>
      <c r="E10" s="72"/>
      <c r="F10" s="72"/>
      <c r="H10" s="72" t="s">
        <v>28</v>
      </c>
      <c r="I10" s="72"/>
      <c r="J10" s="72"/>
      <c r="K10" s="72"/>
      <c r="L10" s="9"/>
      <c r="M10" s="9"/>
      <c r="N10" s="9"/>
    </row>
    <row r="11" spans="2:14" x14ac:dyDescent="0.25">
      <c r="B11" s="9"/>
      <c r="C11" s="9"/>
      <c r="D11" s="9"/>
      <c r="E11" s="9"/>
      <c r="F11" s="9"/>
      <c r="H11" s="9"/>
      <c r="I11" s="9"/>
      <c r="J11" s="9"/>
      <c r="K11" s="9"/>
      <c r="L11" s="9"/>
      <c r="M11" s="9"/>
      <c r="N11" s="9"/>
    </row>
    <row r="12" spans="2:14" x14ac:dyDescent="0.25">
      <c r="B12" s="46"/>
      <c r="C12" s="9"/>
      <c r="D12" s="9"/>
      <c r="E12" s="9"/>
      <c r="F12" s="9"/>
      <c r="H12" s="9"/>
      <c r="I12" s="45" t="s">
        <v>41</v>
      </c>
      <c r="K12" s="9"/>
      <c r="L12" s="9"/>
      <c r="M12" s="9"/>
      <c r="N12" s="9"/>
    </row>
    <row r="13" spans="2:14" ht="15" customHeight="1" x14ac:dyDescent="0.25">
      <c r="B13" s="46"/>
      <c r="C13" s="9"/>
      <c r="D13" s="9"/>
      <c r="E13" s="9"/>
      <c r="F13" s="9"/>
      <c r="H13" s="9"/>
      <c r="I13" s="45" t="s">
        <v>40</v>
      </c>
      <c r="J13" s="52">
        <v>0.1</v>
      </c>
      <c r="K13" s="9"/>
      <c r="L13" s="9"/>
      <c r="M13" s="9"/>
      <c r="N13" s="9"/>
    </row>
    <row r="14" spans="2:14" x14ac:dyDescent="0.25">
      <c r="D14" s="45" t="s">
        <v>39</v>
      </c>
      <c r="E14" s="48">
        <v>1E-3</v>
      </c>
      <c r="F14" s="9"/>
      <c r="H14" s="9"/>
      <c r="I14" s="45" t="s">
        <v>42</v>
      </c>
      <c r="J14" s="53">
        <v>0.1</v>
      </c>
      <c r="K14" s="9"/>
      <c r="L14" s="9"/>
      <c r="M14" s="9"/>
      <c r="N14" s="9"/>
    </row>
    <row r="15" spans="2:14" ht="15.75" thickBot="1" x14ac:dyDescent="0.3">
      <c r="B15" s="9"/>
      <c r="C15" s="9"/>
      <c r="D15" s="9"/>
      <c r="E15" s="9"/>
      <c r="F15" s="9"/>
      <c r="H15" s="9"/>
      <c r="I15" s="9"/>
      <c r="J15" s="9"/>
      <c r="K15" s="9"/>
      <c r="L15" s="9"/>
      <c r="M15" s="9"/>
      <c r="N15" s="9"/>
    </row>
    <row r="16" spans="2:14" x14ac:dyDescent="0.25">
      <c r="B16" s="12" t="s">
        <v>19</v>
      </c>
      <c r="C16" s="13" t="s">
        <v>7</v>
      </c>
      <c r="D16" s="13" t="s">
        <v>8</v>
      </c>
      <c r="E16" s="13" t="s">
        <v>19</v>
      </c>
      <c r="F16" s="14" t="s">
        <v>9</v>
      </c>
      <c r="H16" s="24"/>
      <c r="I16" s="25"/>
      <c r="J16" s="13" t="s">
        <v>17</v>
      </c>
      <c r="K16" s="14" t="s">
        <v>18</v>
      </c>
    </row>
    <row r="17" spans="2:14" x14ac:dyDescent="0.25">
      <c r="B17" s="15" t="s">
        <v>10</v>
      </c>
      <c r="C17" s="3">
        <v>4.0069999999999997</v>
      </c>
      <c r="D17" s="4">
        <v>3.996</v>
      </c>
      <c r="E17" s="2" t="s">
        <v>10</v>
      </c>
      <c r="F17" s="16">
        <v>4.585</v>
      </c>
      <c r="H17" s="15" t="s">
        <v>30</v>
      </c>
      <c r="J17" s="10">
        <v>4811</v>
      </c>
      <c r="K17" s="26"/>
    </row>
    <row r="18" spans="2:14" x14ac:dyDescent="0.25">
      <c r="B18" s="15" t="s">
        <v>11</v>
      </c>
      <c r="C18" s="5">
        <v>3.9990000000000001</v>
      </c>
      <c r="D18" s="6">
        <v>3.9980000000000002</v>
      </c>
      <c r="E18" s="2" t="s">
        <v>11</v>
      </c>
      <c r="F18" s="16">
        <v>4.5789999999999997</v>
      </c>
      <c r="H18" s="15" t="s">
        <v>31</v>
      </c>
      <c r="J18" s="11">
        <v>5755.4</v>
      </c>
      <c r="K18" s="27"/>
    </row>
    <row r="19" spans="2:14" x14ac:dyDescent="0.25">
      <c r="B19" s="15" t="s">
        <v>12</v>
      </c>
      <c r="C19" s="5">
        <v>3.9380000000000002</v>
      </c>
      <c r="D19" s="6">
        <v>3.9910000000000001</v>
      </c>
      <c r="E19" s="2" t="s">
        <v>12</v>
      </c>
      <c r="F19" s="16">
        <v>4.5810000000000004</v>
      </c>
      <c r="H19" s="15" t="s">
        <v>32</v>
      </c>
      <c r="J19" s="40">
        <f>J18-J17</f>
        <v>944.39999999999964</v>
      </c>
      <c r="K19" s="41" t="str">
        <f>IF(AND(ISNUMBER(K17),ISNUMBER(K18)),ROUND(K18,0)-ROUND(K17,0),"")</f>
        <v/>
      </c>
    </row>
    <row r="20" spans="2:14" x14ac:dyDescent="0.25">
      <c r="B20" s="15" t="s">
        <v>13</v>
      </c>
      <c r="C20" s="5">
        <v>4.0149999999999997</v>
      </c>
      <c r="D20" s="6">
        <v>3.9990000000000001</v>
      </c>
      <c r="E20" s="2" t="s">
        <v>36</v>
      </c>
      <c r="F20" s="16">
        <v>4.5839999999999996</v>
      </c>
      <c r="H20" s="15" t="s">
        <v>35</v>
      </c>
      <c r="J20" s="49">
        <v>19.3</v>
      </c>
      <c r="K20" s="50"/>
    </row>
    <row r="21" spans="2:14" x14ac:dyDescent="0.25">
      <c r="B21" s="15" t="s">
        <v>14</v>
      </c>
      <c r="C21" s="5">
        <v>3.996</v>
      </c>
      <c r="D21" s="6">
        <v>3.996</v>
      </c>
      <c r="E21" s="44" t="s">
        <v>37</v>
      </c>
      <c r="F21" s="17">
        <v>4.577</v>
      </c>
      <c r="H21" s="15" t="s">
        <v>47</v>
      </c>
      <c r="J21" s="65">
        <f>IF(ISNUMBER(J20),IF(J20&gt;40,ROUND(1.00034038-(7.77*10^-6)*((ROUND(J20,1)-32)*5/9)-(4.95*10^-6)* ((ROUND(J20,1)-32)*5/9)^2,5), ROUND(1.00034038-(7.77*10^-6)*ROUND(J20,1)-(4.95*10^-6)*ROUND(J20,1)^2,5)),"")</f>
        <v>0.99834999999999996</v>
      </c>
      <c r="K21" s="66" t="str">
        <f>IF(ISNUMBER(K20),IF(K20&gt;40,ROUND(1.00034038-(7.77*10^-6)*((ROUND(K20,1)-32)*5/9)-(4.95*10^-6)* ((ROUND(K20,1)-32)*5/9)^2,5), ROUND(1.00034038-(7.77*10^-6)*ROUND(K20,1)-(4.95*10^-6)*ROUND(K20,1)^2,5)),"")</f>
        <v/>
      </c>
    </row>
    <row r="22" spans="2:14" x14ac:dyDescent="0.25">
      <c r="B22" s="15" t="s">
        <v>15</v>
      </c>
      <c r="C22" s="7">
        <v>3.9980000000000002</v>
      </c>
      <c r="D22" s="8">
        <v>3.9950000000000001</v>
      </c>
      <c r="E22" s="44" t="s">
        <v>38</v>
      </c>
      <c r="F22" s="55">
        <v>4.58</v>
      </c>
      <c r="H22" s="15" t="s">
        <v>51</v>
      </c>
      <c r="J22" s="64">
        <f ca="1">IF(ISNUMBER(J20),IF(AND(J20&gt;=15.6,J20&lt;29.4),FORECAST(J20,OFFSET('Water Density Table'!$E$6:$E$12,MATCH(J20,'Water Density Table'!$B$6:$B$12,1)-1,0,2),OFFSET('Water Density Table'!$B$6:$B$12,MATCH(J20,'Water Density Table'!$B$6:$B$12,1)-1,0,2)),IF(J20=29.4,'Water Density Table'!$E$12,IF(AND(J20&gt;=60,J20&lt;85),FORECAST(J20,OFFSET('Water Density Table'!$E$6:$E$12,MATCH(J20,'Water Density Table'!$C$6:$C$12,1)-1,0,2),OFFSET('Water Density Table'!$C$6:$C$12,MATCH(J20,'Water Density Table'!$C$6:$C$12,1)-1,0,2)),IF(J20=85,'Water Density Table'!$E$12,"Out of Range")))),"")</f>
        <v>62.323499999999996</v>
      </c>
      <c r="K22" s="22" t="str">
        <f ca="1">IF(ISNUMBER(K20),IF(AND(K20&gt;=15.6,K20&lt;29.4),FORECAST(K20,OFFSET('Water Density Table'!$E$6:$E$12,MATCH(K20,'Water Density Table'!$B$6:$B$12,1)-1,0,2),OFFSET('Water Density Table'!$B$6:$B$12,MATCH(K20,'Water Density Table'!$B$6:$B$12,1)-1,0,2)),IF(K20=29.4,'Water Density Table'!$E$12,IF(AND(K20&gt;=60,K20&lt;85),FORECAST(K20,OFFSET('Water Density Table'!$E$6:$E$12,MATCH(K20,'Water Density Table'!$C$6:$C$12,1)-1,0,2),OFFSET('Water Density Table'!$C$6:$C$12,MATCH(K20,'Water Density Table'!$C$6:$C$12,1)-1,0,2)),IF(K20=85,'Water Density Table'!$E$12,"Out of Range")))),"")</f>
        <v/>
      </c>
    </row>
    <row r="23" spans="2:14" x14ac:dyDescent="0.25">
      <c r="B23" s="15"/>
      <c r="C23" s="30"/>
      <c r="D23" s="30"/>
      <c r="E23" s="44"/>
      <c r="F23" s="18"/>
      <c r="H23" s="15" t="s">
        <v>48</v>
      </c>
      <c r="J23" s="28">
        <f>IF(AND(ISNUMBER(J19),ISNUMBER(J21)),ROUND(J19/J21,1),"")</f>
        <v>946</v>
      </c>
      <c r="K23" s="29" t="str">
        <f>IF(AND(ISNUMBER(K19),ISNUMBER(K21)),ROUND(K19/K21,1),"")</f>
        <v/>
      </c>
    </row>
    <row r="24" spans="2:14" x14ac:dyDescent="0.25">
      <c r="B24" s="19"/>
      <c r="C24" s="30"/>
      <c r="F24" s="18"/>
      <c r="H24" s="15" t="s">
        <v>45</v>
      </c>
      <c r="J24" s="30">
        <f>IF(AND(ISNUMBER(J17),ISNUMBER(J18),ISNUMBER(J20)),ROUND(J23/28317,4),"")</f>
        <v>3.3399999999999999E-2</v>
      </c>
      <c r="K24" s="18" t="str">
        <f>IF(AND(ISNUMBER(K17),ISNUMBER(K18),ISNUMBER(K20)),ROUND(K23/28317,4),"")</f>
        <v/>
      </c>
    </row>
    <row r="25" spans="2:14" x14ac:dyDescent="0.25">
      <c r="B25" s="15" t="s">
        <v>20</v>
      </c>
      <c r="C25" s="69">
        <f>IF(AND(ISNUMBER(C17),ISNUMBER(C18),ISNUMBER(C19),ISNUMBER(C20), ISNUMBER(C21),ISNUMBER(C22),ISNUMBER(D17),ISNUMBER(D18),ISNUMBER(D19),ISNUMBER(D20),ISNUMBER(D21),ISNUMBER(D22)),ROUND(AVERAGE(ROUND(C17,3),ROUND(C18,3),ROUND(C19,3),ROUND(C20,3),ROUND(C21,3),ROUND(C22,3),ROUND(D17,3),ROUND(D18,3),ROUND(D19,3),ROUND(D20,3),ROUND(D21,3),ROUND(D22,3)),3),"")</f>
        <v>3.9940000000000002</v>
      </c>
      <c r="D25" s="69"/>
      <c r="E25" s="21" t="s">
        <v>21</v>
      </c>
      <c r="F25" s="22">
        <f>IF(AND(ISNUMBER(F17),ISNUMBER(F18),ISNUMBER(F19),NOT(ISNUMBER(F20)),NOT(ISNUMBER(F21)),NOT(ISNUMBER(F22))),ROUND(AVERAGE(ROUND(F17,3),ROUND(F18,3),ROUND(F19,3)),3),IF(AND(ISNUMBER(F17),ISNUMBER(F18),ISNUMBER(F19),ISNUMBER(F20),NOT(ISNUMBER(F21)),NOT(ISNUMBER(F22))),ROUND(AVERAGE(ROUND(F17,3),ROUND(F18,3),ROUND(F19,3),ROUND(F20,3)),3),IF(AND(ISNUMBER(F17),ISNUMBER(F18),ISNUMBER(F19),ISNUMBER(F20),ISNUMBER(F21),NOT(ISNUMBER(F22))),ROUND(AVERAGE(ROUND(F17,3),ROUND(F18,3),ROUND(F19,3),ROUND(F20,3),ROUND(F21,3)),3),IF(AND(ISNUMBER(F17),ISNUMBER(F18),ISNUMBER(F19),ISNUMBER(F20),ISNUMBER(F21),ISNUMBER(F22)),ROUND(AVERAGE(ROUND(F17,3),ROUND(F18,3),ROUND(F19,3),ROUND(F20,3), ROUND(F21,3), ROUND(F22,3)),3),""))))</f>
        <v>4.5810000000000004</v>
      </c>
      <c r="H25" s="15" t="s">
        <v>46</v>
      </c>
      <c r="J25">
        <f ca="1">IF(AND(ISNUMBER(J17),ISNUMBER(J18),ISNUMBER(J20),ISNUMBER(J22)),ROUND((J18-J17)/453.59/J22,4),"")</f>
        <v>3.3399999999999999E-2</v>
      </c>
      <c r="K25" s="18" t="str">
        <f ca="1">IF(AND(ISNUMBER(K17),ISNUMBER(K18),ISNUMBER(K20),ISNUMBER(K22)),ROUND((K18-K17)/453.59/K22,4),"")</f>
        <v/>
      </c>
    </row>
    <row r="26" spans="2:14" x14ac:dyDescent="0.25">
      <c r="B26" s="19"/>
      <c r="F26" s="20"/>
      <c r="H26" s="19"/>
      <c r="K26" s="20"/>
    </row>
    <row r="27" spans="2:14" x14ac:dyDescent="0.25">
      <c r="B27" s="19"/>
      <c r="F27" s="20"/>
      <c r="H27" s="15" t="s">
        <v>49</v>
      </c>
      <c r="J27" s="73" t="str">
        <f>IF(AND(ISNUMBER(J24),ISNUMBER(K24)),ROUND(AVERAGE(J24:K24),4),"")</f>
        <v/>
      </c>
      <c r="K27" s="74"/>
    </row>
    <row r="28" spans="2:14" ht="15.75" thickBot="1" x14ac:dyDescent="0.3">
      <c r="B28" s="23" t="s">
        <v>33</v>
      </c>
      <c r="C28" s="31"/>
      <c r="D28" s="37">
        <f>IF(AND(ISNUMBER(C25),ISNUMBER(F25)),ROUND(ROUND(16.387*3.14159*F25*(C25^2)/4,1)/28317,4),"")</f>
        <v>3.32E-2</v>
      </c>
      <c r="E28" s="37"/>
      <c r="F28" s="38"/>
      <c r="H28" s="23" t="s">
        <v>50</v>
      </c>
      <c r="I28" s="31"/>
      <c r="J28" s="70" t="str">
        <f ca="1">IF(AND(ISNUMBER(J25),ISNUMBER(K25)),ROUND(AVERAGE(J25:K25),4),"")</f>
        <v/>
      </c>
      <c r="K28" s="71"/>
    </row>
    <row r="29" spans="2:14" x14ac:dyDescent="0.25">
      <c r="K29" s="54"/>
      <c r="L29" s="9"/>
      <c r="M29" s="9"/>
      <c r="N29" s="9"/>
    </row>
    <row r="30" spans="2:14" x14ac:dyDescent="0.25">
      <c r="B30" s="2" t="s">
        <v>26</v>
      </c>
      <c r="C30" s="9"/>
      <c r="E30" s="1" t="str">
        <f>IF(ISNUMBER(C25),IF(AND(C25&gt;=3.984,C25&lt;=4.016),"Yes","No"),"")</f>
        <v>Yes</v>
      </c>
      <c r="H30" s="2" t="s">
        <v>58</v>
      </c>
      <c r="I30" s="9"/>
      <c r="J30" s="9"/>
      <c r="K30" s="9"/>
    </row>
    <row r="31" spans="2:14" x14ac:dyDescent="0.25">
      <c r="H31" s="2" t="s">
        <v>29</v>
      </c>
      <c r="K31" s="1" t="str">
        <f>IF(ISNUMBER(J27),IF(AND(J27&gt;=0.0328,J27&lt;=0.0338),"Yes","No"),IF(ISNUMBER(J24),IF(AND(J24&gt;=0.0328,J24&lt;=0.0338),"Yes","No"),""))</f>
        <v>Yes</v>
      </c>
    </row>
    <row r="32" spans="2:14" x14ac:dyDescent="0.25">
      <c r="B32" s="2" t="s">
        <v>27</v>
      </c>
      <c r="E32" s="1" t="str">
        <f>IF(ISNUMBER(F25),IF(AND(F25&gt;=4.566,F25&lt;=4.602),"Yes","No"),"")</f>
        <v>Yes</v>
      </c>
    </row>
    <row r="33" spans="2:11" x14ac:dyDescent="0.25">
      <c r="B33" s="2"/>
      <c r="E33" s="1"/>
      <c r="H33" s="2" t="s">
        <v>59</v>
      </c>
      <c r="I33" s="9"/>
      <c r="J33" s="9"/>
      <c r="K33" s="9"/>
    </row>
    <row r="34" spans="2:11" x14ac:dyDescent="0.25">
      <c r="B34" s="2" t="s">
        <v>34</v>
      </c>
      <c r="E34" s="1" t="str">
        <f>IF(ISNUMBER(D28),IF(AND(D28&gt;=0.0328,D28&lt;=0.0338),"Yes","No"),"")</f>
        <v>Yes</v>
      </c>
      <c r="H34" s="2" t="s">
        <v>29</v>
      </c>
      <c r="K34" s="1" t="str">
        <f ca="1">IF(ISNUMBER(J28),IF(AND(J28&gt;=0.0328,J28&lt;=0.0338),"Yes","No"),IF(ISNUMBER(J25),IF(AND(J25&gt;=0.0328,J25&lt;=0.0338),"Yes","No"),""))</f>
        <v>Yes</v>
      </c>
    </row>
    <row r="35" spans="2:11" x14ac:dyDescent="0.25">
      <c r="B35" s="2"/>
      <c r="E35" s="1"/>
      <c r="H35" s="2"/>
      <c r="K35" s="1"/>
    </row>
    <row r="36" spans="2:11" x14ac:dyDescent="0.25">
      <c r="B36" s="2"/>
      <c r="E36" s="1"/>
      <c r="H36" s="2"/>
      <c r="K36" s="1"/>
    </row>
    <row r="37" spans="2:11" x14ac:dyDescent="0.25">
      <c r="G37" s="9"/>
    </row>
    <row r="38" spans="2:11" ht="15.75" thickBot="1" x14ac:dyDescent="0.3">
      <c r="D38" s="67" t="s">
        <v>60</v>
      </c>
      <c r="E38" s="67"/>
      <c r="F38" s="67"/>
      <c r="G38" s="67"/>
      <c r="H38" s="67"/>
    </row>
    <row r="39" spans="2:11" x14ac:dyDescent="0.25">
      <c r="D39" s="12" t="s">
        <v>23</v>
      </c>
      <c r="E39" s="25"/>
      <c r="F39" s="25"/>
      <c r="G39" s="25"/>
      <c r="H39" s="32">
        <f>IF(AND(ISNUMBER(D28),ISNUMBER(J27)),ROUND(ABS(D28-J27)/0.0333*100,2),IF(AND(ISNUMBER(D28),ISNUMBER(J24)),ROUND(ABS(D28-J24)/0.0333*100,2),""))</f>
        <v>0.6</v>
      </c>
    </row>
    <row r="40" spans="2:11" ht="15.75" thickBot="1" x14ac:dyDescent="0.3">
      <c r="D40" s="23" t="s">
        <v>16</v>
      </c>
      <c r="E40" s="31"/>
      <c r="F40" s="31"/>
      <c r="G40" s="31"/>
      <c r="H40" s="33" t="str">
        <f>IF(H39="","",IF(ROUND(H39,1)&lt;=0.5,"Yes","No"))</f>
        <v>No</v>
      </c>
    </row>
    <row r="41" spans="2:11" x14ac:dyDescent="0.25">
      <c r="G41" s="62"/>
    </row>
    <row r="42" spans="2:11" ht="15.75" thickBot="1" x14ac:dyDescent="0.3">
      <c r="D42" s="67" t="s">
        <v>24</v>
      </c>
      <c r="E42" s="67"/>
      <c r="F42" s="67"/>
      <c r="G42" s="67"/>
      <c r="H42" s="67"/>
    </row>
    <row r="43" spans="2:11" x14ac:dyDescent="0.25">
      <c r="D43" s="12" t="s">
        <v>64</v>
      </c>
      <c r="E43" s="25"/>
      <c r="F43" s="25"/>
      <c r="G43" s="25"/>
      <c r="H43" s="35">
        <f>IF(ISNUMBER(D28),D28,"")</f>
        <v>3.32E-2</v>
      </c>
    </row>
    <row r="44" spans="2:11" x14ac:dyDescent="0.25">
      <c r="D44" s="15" t="s">
        <v>61</v>
      </c>
      <c r="H44" s="36" t="str">
        <f>IF(ISNUMBER(J27),J27,"Requires 2 Trials")</f>
        <v>Requires 2 Trials</v>
      </c>
    </row>
    <row r="45" spans="2:11" x14ac:dyDescent="0.25">
      <c r="D45" s="15" t="s">
        <v>63</v>
      </c>
      <c r="H45" s="18">
        <f>IF(AND(ISNUMBER(D28),ISNUMBER(J27)),ROUND(AVERAGE(D28,J27),4),IF(AND(ISNUMBER(D28),ISNUMBER(J24)),ROUND(AVERAGE(D28,J24),4),""))</f>
        <v>3.3300000000000003E-2</v>
      </c>
    </row>
    <row r="46" spans="2:11" ht="15.75" thickBot="1" x14ac:dyDescent="0.3">
      <c r="D46" s="23" t="s">
        <v>62</v>
      </c>
      <c r="E46" s="31"/>
      <c r="F46" s="31"/>
      <c r="G46" s="31"/>
      <c r="H46" s="63">
        <f ca="1">IF(ISNUMBER(J28),J28,IF(ISNUMBER(J25),J25,""))</f>
        <v>3.3399999999999999E-2</v>
      </c>
    </row>
    <row r="49" spans="3:11" x14ac:dyDescent="0.25">
      <c r="E49" s="51" t="s">
        <v>44</v>
      </c>
    </row>
    <row r="51" spans="3:11" x14ac:dyDescent="0.25">
      <c r="C51" s="34"/>
      <c r="K51" s="39" t="s">
        <v>65</v>
      </c>
    </row>
  </sheetData>
  <sheetProtection sheet="1" selectLockedCells="1"/>
  <mergeCells count="8">
    <mergeCell ref="D42:H42"/>
    <mergeCell ref="B2:K2"/>
    <mergeCell ref="D38:H38"/>
    <mergeCell ref="C25:D25"/>
    <mergeCell ref="J28:K28"/>
    <mergeCell ref="B10:F10"/>
    <mergeCell ref="H10:K10"/>
    <mergeCell ref="J27:K27"/>
  </mergeCells>
  <conditionalFormatting sqref="C17:D23 F17:F23">
    <cfRule type="expression" dxfId="18" priority="14">
      <formula>$E$14&gt;0.0005</formula>
    </cfRule>
  </conditionalFormatting>
  <conditionalFormatting sqref="C17:D23">
    <cfRule type="expression" dxfId="17" priority="3">
      <formula>NOT(ROUND(C17-$E$14*(INT(C17/$E$14)),8)=0)</formula>
    </cfRule>
    <cfRule type="expression" dxfId="16" priority="4" stopIfTrue="1">
      <formula>$E$14&gt;0.05</formula>
    </cfRule>
  </conditionalFormatting>
  <conditionalFormatting sqref="E14">
    <cfRule type="expression" dxfId="15" priority="17">
      <formula>E14&gt;0.001</formula>
    </cfRule>
  </conditionalFormatting>
  <conditionalFormatting sqref="E30">
    <cfRule type="cellIs" dxfId="14" priority="35" operator="equal">
      <formula>"No"</formula>
    </cfRule>
  </conditionalFormatting>
  <conditionalFormatting sqref="E32:E36">
    <cfRule type="cellIs" dxfId="13" priority="33" operator="equal">
      <formula>"No"</formula>
    </cfRule>
  </conditionalFormatting>
  <conditionalFormatting sqref="F17:F23 C17:D23">
    <cfRule type="expression" dxfId="12" priority="13" stopIfTrue="1">
      <formula>$E$14&gt;0.005</formula>
    </cfRule>
  </conditionalFormatting>
  <conditionalFormatting sqref="F17:F23">
    <cfRule type="expression" dxfId="11" priority="5">
      <formula>NOT(ROUND(F17-$E$14*(INT(F17/$E$14)),8)=0)</formula>
    </cfRule>
    <cfRule type="expression" dxfId="10" priority="6" stopIfTrue="1">
      <formula>$E$14&gt;0.05</formula>
    </cfRule>
  </conditionalFormatting>
  <conditionalFormatting sqref="H40">
    <cfRule type="cellIs" dxfId="9" priority="32" operator="equal">
      <formula>"No"</formula>
    </cfRule>
  </conditionalFormatting>
  <conditionalFormatting sqref="J13">
    <cfRule type="expression" dxfId="8" priority="12">
      <formula>J13&gt;1</formula>
    </cfRule>
  </conditionalFormatting>
  <conditionalFormatting sqref="J14">
    <cfRule type="expression" dxfId="7" priority="11">
      <formula>J14&gt;0.1</formula>
    </cfRule>
  </conditionalFormatting>
  <conditionalFormatting sqref="J17:K18">
    <cfRule type="expression" dxfId="6" priority="36">
      <formula>$J$13&gt;0.5</formula>
    </cfRule>
    <cfRule type="expression" dxfId="5" priority="37">
      <formula>NOT(ROUND(J17-$J$13*(INT(J17/$J$13)),8)=0)</formula>
    </cfRule>
  </conditionalFormatting>
  <conditionalFormatting sqref="J20:K20">
    <cfRule type="expression" dxfId="4" priority="2">
      <formula>NOT(ROUND(J20-$J$14*(INT(J20/$J$14)),8)=0)</formula>
    </cfRule>
    <cfRule type="expression" dxfId="3" priority="9" stopIfTrue="1">
      <formula>$J$14&gt;0.5</formula>
    </cfRule>
    <cfRule type="expression" dxfId="2" priority="10">
      <formula>$J$14&gt;0.05</formula>
    </cfRule>
  </conditionalFormatting>
  <conditionalFormatting sqref="K31">
    <cfRule type="cellIs" dxfId="1" priority="31" operator="equal">
      <formula>"No"</formula>
    </cfRule>
  </conditionalFormatting>
  <conditionalFormatting sqref="K34:K36">
    <cfRule type="cellIs" dxfId="0" priority="1" operator="equal">
      <formula>"No"</formula>
    </cfRule>
  </conditionalFormatting>
  <pageMargins left="0.7" right="0.7" top="0.75" bottom="0.75" header="0.3" footer="0.3"/>
  <pageSetup scale="4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2"/>
  <sheetViews>
    <sheetView workbookViewId="0">
      <selection activeCell="D10" sqref="D10"/>
    </sheetView>
  </sheetViews>
  <sheetFormatPr defaultRowHeight="15" x14ac:dyDescent="0.25"/>
  <sheetData>
    <row r="2" spans="2:5" x14ac:dyDescent="0.25">
      <c r="C2" t="s">
        <v>52</v>
      </c>
    </row>
    <row r="3" spans="2:5" ht="15.75" thickBot="1" x14ac:dyDescent="0.3"/>
    <row r="4" spans="2:5" x14ac:dyDescent="0.25">
      <c r="B4" s="56" t="s">
        <v>53</v>
      </c>
      <c r="C4" s="56"/>
      <c r="D4" s="57" t="s">
        <v>54</v>
      </c>
      <c r="E4" s="57" t="s">
        <v>55</v>
      </c>
    </row>
    <row r="5" spans="2:5" x14ac:dyDescent="0.25">
      <c r="B5" s="58" t="s">
        <v>56</v>
      </c>
      <c r="C5" s="58" t="s">
        <v>57</v>
      </c>
      <c r="D5" s="59"/>
      <c r="E5" s="59"/>
    </row>
    <row r="6" spans="2:5" x14ac:dyDescent="0.25">
      <c r="B6" s="60">
        <v>15.6</v>
      </c>
      <c r="C6" s="60">
        <v>60</v>
      </c>
      <c r="D6" s="60">
        <v>999.01</v>
      </c>
      <c r="E6" s="60">
        <v>62.366</v>
      </c>
    </row>
    <row r="7" spans="2:5" x14ac:dyDescent="0.25">
      <c r="B7" s="51">
        <v>18.3</v>
      </c>
      <c r="C7" s="51">
        <v>65</v>
      </c>
      <c r="D7" s="51">
        <v>998.54</v>
      </c>
      <c r="E7" s="51">
        <v>62.335999999999999</v>
      </c>
    </row>
    <row r="8" spans="2:5" x14ac:dyDescent="0.25">
      <c r="B8" s="51">
        <v>21.1</v>
      </c>
      <c r="C8" s="51">
        <v>70</v>
      </c>
      <c r="D8" s="51">
        <v>997.97</v>
      </c>
      <c r="E8" s="51">
        <v>62.301000000000002</v>
      </c>
    </row>
    <row r="9" spans="2:5" x14ac:dyDescent="0.25">
      <c r="B9" s="51">
        <v>23</v>
      </c>
      <c r="C9" s="51">
        <v>73.400000000000006</v>
      </c>
      <c r="D9" s="51">
        <v>997.54</v>
      </c>
      <c r="E9" s="51">
        <v>62.274000000000001</v>
      </c>
    </row>
    <row r="10" spans="2:5" x14ac:dyDescent="0.25">
      <c r="B10" s="51">
        <v>23.9</v>
      </c>
      <c r="C10" s="51">
        <v>75</v>
      </c>
      <c r="D10" s="51">
        <v>997.32</v>
      </c>
      <c r="E10" s="51">
        <v>62.261000000000003</v>
      </c>
    </row>
    <row r="11" spans="2:5" x14ac:dyDescent="0.25">
      <c r="B11" s="51">
        <v>26.7</v>
      </c>
      <c r="C11" s="51">
        <v>80</v>
      </c>
      <c r="D11" s="51">
        <v>996.59</v>
      </c>
      <c r="E11" s="51">
        <v>62.216000000000001</v>
      </c>
    </row>
    <row r="12" spans="2:5" ht="15.75" thickBot="1" x14ac:dyDescent="0.3">
      <c r="B12" s="61">
        <v>29.4</v>
      </c>
      <c r="C12" s="61">
        <v>85</v>
      </c>
      <c r="D12" s="61">
        <v>995.83</v>
      </c>
      <c r="E12" s="61">
        <v>62.165999999999997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4-in. Proctor Mold Check</vt:lpstr>
      <vt:lpstr>Water Density Table</vt:lpstr>
      <vt:lpstr>'4-in. Proctor Mold Check'!Print_Area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Holter</dc:creator>
  <cp:lastModifiedBy>Pete Holter</cp:lastModifiedBy>
  <dcterms:created xsi:type="dcterms:W3CDTF">2017-03-02T17:20:30Z</dcterms:created>
  <dcterms:modified xsi:type="dcterms:W3CDTF">2023-04-21T19:51:10Z</dcterms:modified>
</cp:coreProperties>
</file>